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1"/>
  </bookViews>
  <sheets>
    <sheet name=" Титул 160 домов ТЕК. РЕМ" sheetId="1" r:id="rId1"/>
    <sheet name=" ФАКТ итул 160 домов ТЕК. РЕМ " sheetId="2" r:id="rId2"/>
    <sheet name="ГЖИ" sheetId="3" r:id="rId3"/>
  </sheets>
  <definedNames>
    <definedName name="_xlnm.Print_Titles" localSheetId="0">' Титул 160 домов ТЕК. РЕМ'!$5:$7</definedName>
    <definedName name="_xlnm.Print_Titles" localSheetId="1">' ФАКТ итул 160 домов ТЕК. РЕМ '!$4:$5</definedName>
    <definedName name="_xlnm.Print_Titles" localSheetId="2">'ГЖИ'!$12:$14</definedName>
    <definedName name="_xlnm.Print_Area" localSheetId="0">' Титул 160 домов ТЕК. РЕМ'!$A$1:$P$1306</definedName>
    <definedName name="_xlnm.Print_Area" localSheetId="1">' ФАКТ итул 160 домов ТЕК. РЕМ '!$A$1:$G$609</definedName>
    <definedName name="_xlnm.Print_Area" localSheetId="2">'ГЖИ'!$A$3:$P$508</definedName>
  </definedNames>
  <calcPr fullCalcOnLoad="1"/>
</workbook>
</file>

<file path=xl/sharedStrings.xml><?xml version="1.0" encoding="utf-8"?>
<sst xmlns="http://schemas.openxmlformats.org/spreadsheetml/2006/main" count="2234" uniqueCount="526">
  <si>
    <t>ТИТУЛ ТЕКУЩЕГО РЕМОНТА   2011г</t>
  </si>
  <si>
    <t>№ п/п</t>
  </si>
  <si>
    <t>Адрес</t>
  </si>
  <si>
    <t>Площадь ж/дома,м. кв</t>
  </si>
  <si>
    <t>Остаток на 01.01.2011г с учетом 2008г.,2009г.,2010г., руб</t>
  </si>
  <si>
    <t>Планируемые средства 2011г.,  руб.</t>
  </si>
  <si>
    <t>Средства с учетом 2008г.,2009г.,2010г.,2011г.,руб</t>
  </si>
  <si>
    <t xml:space="preserve">виды работ </t>
  </si>
  <si>
    <t xml:space="preserve">План </t>
  </si>
  <si>
    <t xml:space="preserve">Выполнение </t>
  </si>
  <si>
    <t>Примечание</t>
  </si>
  <si>
    <t>ОСТАТОК,                    руб</t>
  </si>
  <si>
    <t>планируемые средства                 руб.</t>
  </si>
  <si>
    <t>10 % недобора с населен.</t>
  </si>
  <si>
    <t>с учетом недосбора</t>
  </si>
  <si>
    <t>объём</t>
  </si>
  <si>
    <t>сумма руб.</t>
  </si>
  <si>
    <t>объем</t>
  </si>
  <si>
    <t>сумма,руб</t>
  </si>
  <si>
    <t>1-й,3-й квартал</t>
  </si>
  <si>
    <t>б-р Баумана, 18</t>
  </si>
  <si>
    <t>б-р Баумана, 2</t>
  </si>
  <si>
    <t>б-р Баумана, 6</t>
  </si>
  <si>
    <t>б-р Баумана, 8</t>
  </si>
  <si>
    <t>б-р Баумана,14</t>
  </si>
  <si>
    <t>б-р Баумана,16</t>
  </si>
  <si>
    <t>Ленинский пр-т, 27</t>
  </si>
  <si>
    <t xml:space="preserve">Ленинский пр-т, 36  </t>
  </si>
  <si>
    <t>Ленинский пр-т, 40</t>
  </si>
  <si>
    <t>Ленинский пр-т, 29</t>
  </si>
  <si>
    <t>Ленинский пр-т, 31</t>
  </si>
  <si>
    <t>Ленинский пр-т, 38</t>
  </si>
  <si>
    <t>Ленинский пр-т,35А</t>
  </si>
  <si>
    <t>Московский пр-т, 23</t>
  </si>
  <si>
    <t>Московский пр-т, 27</t>
  </si>
  <si>
    <t>Московский пр-т, 33</t>
  </si>
  <si>
    <t>Московский пр-т, 35</t>
  </si>
  <si>
    <t>Московский пр-т, 41</t>
  </si>
  <si>
    <t>Московский пр-т, 43</t>
  </si>
  <si>
    <t>ул. Революционная, 24</t>
  </si>
  <si>
    <t xml:space="preserve">ул. Революционная, 30 </t>
  </si>
  <si>
    <t>ул. Свердлова, 35/22</t>
  </si>
  <si>
    <t xml:space="preserve">ул. Свердлова, 37 </t>
  </si>
  <si>
    <t>ул. Свердлова, 43</t>
  </si>
  <si>
    <t>ул. Свердлова, 49</t>
  </si>
  <si>
    <t>ул. Фрунзе,16</t>
  </si>
  <si>
    <t>ул. Фрунзе, 18</t>
  </si>
  <si>
    <t>ул. Фрунзе, 22</t>
  </si>
  <si>
    <t>Итого</t>
  </si>
  <si>
    <t>5-ый квартал</t>
  </si>
  <si>
    <t>б-р Орджоникидзе, 2</t>
  </si>
  <si>
    <t>б-р Орджоникидзе, 6</t>
  </si>
  <si>
    <t>б-р Орджоникидзе, 7</t>
  </si>
  <si>
    <t>б-р Орджоникидзе, 8</t>
  </si>
  <si>
    <t>б-р Орджоникидзе, 9</t>
  </si>
  <si>
    <t>б-р Орджоникидзе, 10</t>
  </si>
  <si>
    <t>б-р Орджоникидзе, 11</t>
  </si>
  <si>
    <t>б-р Орджоникидзе, 12</t>
  </si>
  <si>
    <t>б-р Орджоникидзе,13</t>
  </si>
  <si>
    <t>б-р Орджоникидзе, 15</t>
  </si>
  <si>
    <t>б-р Орджоникидзе, 18</t>
  </si>
  <si>
    <t>Ленинский пр-т, 18</t>
  </si>
  <si>
    <t>Ленинский пр-т, 21</t>
  </si>
  <si>
    <t>Ленинский пр-т, 26</t>
  </si>
  <si>
    <t>Ленинский пр-т, 24</t>
  </si>
  <si>
    <t>Ленинский пр-т, 28</t>
  </si>
  <si>
    <t>пр-т Ст. Разина, 18</t>
  </si>
  <si>
    <t>пр-т Ст. Разина, 32</t>
  </si>
  <si>
    <t>пр-т Ст. Разина, 34</t>
  </si>
  <si>
    <t>пр-т Ст. Разина, 22</t>
  </si>
  <si>
    <t>пр-т Ст. Разина, 26</t>
  </si>
  <si>
    <t>пр-т Ст. Разина, 28</t>
  </si>
  <si>
    <t>ул. Свердлова, 17</t>
  </si>
  <si>
    <t>ул. Свердлова, 19</t>
  </si>
  <si>
    <t>ул. Свердлова, 25</t>
  </si>
  <si>
    <t>ул. Свердлова, 29</t>
  </si>
  <si>
    <t>ул. Юбилейная, 19/31</t>
  </si>
  <si>
    <t>ул. Юбилейная, 21</t>
  </si>
  <si>
    <t>ул. Юбилейная, 23</t>
  </si>
  <si>
    <t>ул. Юбилейная, 27</t>
  </si>
  <si>
    <t>6-ой квартал</t>
  </si>
  <si>
    <t>б-р Королева, 10</t>
  </si>
  <si>
    <t>б-р Королева, 11</t>
  </si>
  <si>
    <t>б-р Королева, 14</t>
  </si>
  <si>
    <t>б-р Королева, 15</t>
  </si>
  <si>
    <t>б-р Королева, 16</t>
  </si>
  <si>
    <t>б-р Королева, 2</t>
  </si>
  <si>
    <t>б-р Королева, 4</t>
  </si>
  <si>
    <t>б-р Королева, 5</t>
  </si>
  <si>
    <t>б-р Королева, 7</t>
  </si>
  <si>
    <t>б-р Королева, 8</t>
  </si>
  <si>
    <t>б-р Королева, 9</t>
  </si>
  <si>
    <t>Московский пр-т, 45/47</t>
  </si>
  <si>
    <t>Московский пр-т, 47</t>
  </si>
  <si>
    <t>Московский пр-т, 51</t>
  </si>
  <si>
    <t>Московский пр-т, 57</t>
  </si>
  <si>
    <t>Московский пр-т, 61</t>
  </si>
  <si>
    <t>Московский пр-т, 63</t>
  </si>
  <si>
    <t>Приморский б-р, 32</t>
  </si>
  <si>
    <t>Приморский б-р, 34</t>
  </si>
  <si>
    <t>Приморский б-р, 36</t>
  </si>
  <si>
    <t>Приморский б-р, 40</t>
  </si>
  <si>
    <t>Приморский б-р, 46</t>
  </si>
  <si>
    <t>ул.Фрунзе,37</t>
  </si>
  <si>
    <t>ул. Фрунзе, 41</t>
  </si>
  <si>
    <t>ул. Фрунзе, 43</t>
  </si>
  <si>
    <t>ул. Фрунзе, 45</t>
  </si>
  <si>
    <t>ул. Революционная, 76</t>
  </si>
  <si>
    <t>ул. Революционная, 78</t>
  </si>
  <si>
    <t>7-ой квартал</t>
  </si>
  <si>
    <t>б-р Буденного, 3</t>
  </si>
  <si>
    <t>б-р Буденного, 5</t>
  </si>
  <si>
    <t>б-р Буденного, 6</t>
  </si>
  <si>
    <t>б-р Буденного, 10</t>
  </si>
  <si>
    <t>б-р Буденого, 13</t>
  </si>
  <si>
    <t>б-р Буденого, 14</t>
  </si>
  <si>
    <t>б-р Буденого, 17</t>
  </si>
  <si>
    <t>б-р Буденного, 11</t>
  </si>
  <si>
    <t>б-р Буденного, 18</t>
  </si>
  <si>
    <t>Приморский б-р, 10/64</t>
  </si>
  <si>
    <t>Приморский б-р, 12</t>
  </si>
  <si>
    <t>Приморский б-р, 14</t>
  </si>
  <si>
    <t>Приморский б-р, 18</t>
  </si>
  <si>
    <t>Приморский б-р, 20</t>
  </si>
  <si>
    <t>Приморский б-р, 26</t>
  </si>
  <si>
    <t>Приморский б-р, 28</t>
  </si>
  <si>
    <t>пр-т Ст. Разина, 52</t>
  </si>
  <si>
    <t>пр-т Ст. Разина, 56</t>
  </si>
  <si>
    <t>пр-т Ст. Разина, 58</t>
  </si>
  <si>
    <t>пр-т Ст. Разина, 42</t>
  </si>
  <si>
    <t>пр-т Ст. Разина, 46</t>
  </si>
  <si>
    <t>пр-т Ст. Разина, 48</t>
  </si>
  <si>
    <t>ул. Фрунзе, 15</t>
  </si>
  <si>
    <t>ул. Фрунзе, 17</t>
  </si>
  <si>
    <t>ул. Фрунзе, 21</t>
  </si>
  <si>
    <t>ул. Фрунзе, 25</t>
  </si>
  <si>
    <t>ул. Фрунзе, 27</t>
  </si>
  <si>
    <t>ул.Фрунзе,29</t>
  </si>
  <si>
    <t>ул. Фрунзе, 31</t>
  </si>
  <si>
    <t>ул. Юбилейная, 35</t>
  </si>
  <si>
    <t>ул. Юбилейная, 41</t>
  </si>
  <si>
    <t>ул. Юбилейная, 45</t>
  </si>
  <si>
    <t>ул. Юбилейная, 49</t>
  </si>
  <si>
    <t>ул. Юбилейная, 51</t>
  </si>
  <si>
    <t>ул. Юбилейная, 53</t>
  </si>
  <si>
    <t>ул. Юбилейная, 57</t>
  </si>
  <si>
    <t>ул. Юбилейная, 61</t>
  </si>
  <si>
    <t>8-ой квартал</t>
  </si>
  <si>
    <t>Приморский б-р,29</t>
  </si>
  <si>
    <t>Приморский б-р, 33</t>
  </si>
  <si>
    <t>пр-т Ст. Разина, 66/5</t>
  </si>
  <si>
    <t>пр-т Ст. Разина, 76</t>
  </si>
  <si>
    <t>ул. Юбилейная, 63</t>
  </si>
  <si>
    <t>ул. Юбилейная, 67</t>
  </si>
  <si>
    <t>ул.Юбилейная,79</t>
  </si>
  <si>
    <t>ул. Юбилейная, 83</t>
  </si>
  <si>
    <t xml:space="preserve">11 и 3Б квартал </t>
  </si>
  <si>
    <t>Приморский б-р, 4</t>
  </si>
  <si>
    <t>пр-т Ст. Разина, 63</t>
  </si>
  <si>
    <t>пр-т Ст. Разина, 71</t>
  </si>
  <si>
    <t>пр-т Ст. Разина, 75</t>
  </si>
  <si>
    <t>ул. Жукова, 12</t>
  </si>
  <si>
    <t>ул. Жукова, 14</t>
  </si>
  <si>
    <t>ул. Жукова, 30</t>
  </si>
  <si>
    <t>ул. Жукова, 44</t>
  </si>
  <si>
    <t>ул. Жукова, 46</t>
  </si>
  <si>
    <t>ул. Фрунзе, 1</t>
  </si>
  <si>
    <t>ул. Фрунзе, 11</t>
  </si>
  <si>
    <t>ул. Фрунзе, 3</t>
  </si>
  <si>
    <t>ул. Фрунзе, 5</t>
  </si>
  <si>
    <t>ул. Фрунзе, 9</t>
  </si>
  <si>
    <t>Ленинский пр-т, 13/43</t>
  </si>
  <si>
    <t>Ленинский пр-т, 3</t>
  </si>
  <si>
    <t>Ленинский пр-т, 5</t>
  </si>
  <si>
    <t>Ленинский пр-т,11</t>
  </si>
  <si>
    <t>пр-т Ст. Разина, 45</t>
  </si>
  <si>
    <t>пр-т Ст. Разина, 49</t>
  </si>
  <si>
    <t>пр-т Ст. Разина, 55/8</t>
  </si>
  <si>
    <t>пр-т Ст. Разина, 51</t>
  </si>
  <si>
    <t>ул. Жукова, 2А</t>
  </si>
  <si>
    <t>ул. Жукова, 2Б</t>
  </si>
  <si>
    <t>ул. Фрунзе, 4</t>
  </si>
  <si>
    <t>ул. Фрунзе, 4А</t>
  </si>
  <si>
    <t>ул. Фрунзе, 4Б</t>
  </si>
  <si>
    <t>ул. Фрунзе, 4В</t>
  </si>
  <si>
    <t>Итого по УК-2</t>
  </si>
  <si>
    <t>Технический директор                             А. В. Мирошников</t>
  </si>
  <si>
    <t xml:space="preserve">Гайфеева </t>
  </si>
  <si>
    <t>32-24-92</t>
  </si>
  <si>
    <t>Замена клапанов</t>
  </si>
  <si>
    <t>Установка информационных табличек</t>
  </si>
  <si>
    <t xml:space="preserve">Замена дверей  м/к </t>
  </si>
  <si>
    <t>Замена двери на эл.щитовую</t>
  </si>
  <si>
    <t>Замена двери вход в подъезд</t>
  </si>
  <si>
    <t>Замена тамбурных дверей</t>
  </si>
  <si>
    <t>Ремонт швов</t>
  </si>
  <si>
    <t>Изготавление и установка металлических дверей</t>
  </si>
  <si>
    <t>под. №1-14 со строны фасада( 1,3*2,05</t>
  </si>
  <si>
    <t>Замена п/я</t>
  </si>
  <si>
    <t>Ремонт кровли</t>
  </si>
  <si>
    <t>9ящ*5сек</t>
  </si>
  <si>
    <t>Установка урны</t>
  </si>
  <si>
    <t xml:space="preserve">Установка скамьи </t>
  </si>
  <si>
    <t>Замена клапанов м/п</t>
  </si>
  <si>
    <t>Изготавление и установка металлических дверей м/к</t>
  </si>
  <si>
    <t>под№12</t>
  </si>
  <si>
    <t>под. №6</t>
  </si>
  <si>
    <t>Ремонт отмостки</t>
  </si>
  <si>
    <t>под. №1                     ( 21ящ*6сек; 1ящ*3сек)</t>
  </si>
  <si>
    <t>Ремонт кровельного покрытия на козырьке</t>
  </si>
  <si>
    <t>кв.34</t>
  </si>
  <si>
    <t>под. №17(2ящ*5сек)</t>
  </si>
  <si>
    <t xml:space="preserve">Ремонт подъезда </t>
  </si>
  <si>
    <t>под. №11</t>
  </si>
  <si>
    <t xml:space="preserve">Замена стояков с/о </t>
  </si>
  <si>
    <t>под. №20</t>
  </si>
  <si>
    <t>Замена выпуска</t>
  </si>
  <si>
    <t>под. №1</t>
  </si>
  <si>
    <t>под. №11,15 (6ящ*5сек)</t>
  </si>
  <si>
    <t>под №7,10</t>
  </si>
  <si>
    <t>Ремонт кровельного покрытия козарьков</t>
  </si>
  <si>
    <t>Утепление стеновых панелей</t>
  </si>
  <si>
    <t>кв.108</t>
  </si>
  <si>
    <t>под. №4</t>
  </si>
  <si>
    <t>Ремонт крышек м/п</t>
  </si>
  <si>
    <t>15шт под№1</t>
  </si>
  <si>
    <t>15ящ*6сек; 1ящ*4сек</t>
  </si>
  <si>
    <t>под. №5 6ящ*6сек</t>
  </si>
  <si>
    <t>Изготавление и установка мет дверей</t>
  </si>
  <si>
    <t>18ящ*6сек</t>
  </si>
  <si>
    <t>Ремонт подъездов</t>
  </si>
  <si>
    <t>объединть с деньгами текущего ремонта</t>
  </si>
  <si>
    <t>12ящ*6сек</t>
  </si>
  <si>
    <t>6ящ*5сек</t>
  </si>
  <si>
    <t>Космет. рем</t>
  </si>
  <si>
    <t>Устройство ограж . Тех подп</t>
  </si>
  <si>
    <t>тех подп</t>
  </si>
  <si>
    <t>Ремонт полов на л/к</t>
  </si>
  <si>
    <t>3ящ*5сек</t>
  </si>
  <si>
    <t>Ремонт этажа</t>
  </si>
  <si>
    <t>Установка лавочек</t>
  </si>
  <si>
    <t>Замена бункера</t>
  </si>
  <si>
    <t>Изготовление и установка мет. Двери</t>
  </si>
  <si>
    <t>выход на кровлю под. №3</t>
  </si>
  <si>
    <t>ВЫП</t>
  </si>
  <si>
    <t>м/к под. №4</t>
  </si>
  <si>
    <t>тех под. под. №1</t>
  </si>
  <si>
    <t>Замена калориферов</t>
  </si>
  <si>
    <t>под. № 2 эт.4 под "3 эт.8  ВЫП</t>
  </si>
  <si>
    <t>под. № 3 эт.2,3    ВЫП</t>
  </si>
  <si>
    <t>6ящ*6сек</t>
  </si>
  <si>
    <t>с деньгами кап ремонта</t>
  </si>
  <si>
    <t>Замена стояков отопления по. №9</t>
  </si>
  <si>
    <t>2ящ*5сек</t>
  </si>
  <si>
    <t>проход под 6шт</t>
  </si>
  <si>
    <t>20ящ*6сек; 1ящ*4сек</t>
  </si>
  <si>
    <t>Замена конвекторв</t>
  </si>
  <si>
    <t>Замена выпусков</t>
  </si>
  <si>
    <t>под. №3</t>
  </si>
  <si>
    <t>20ящ*6сек; 4ящ*1сек</t>
  </si>
  <si>
    <t>11ящ*5сек</t>
  </si>
  <si>
    <t>Замена бункеров</t>
  </si>
  <si>
    <t>5ящ*5сек; 1ящ*4сек</t>
  </si>
  <si>
    <t>уст 2010г</t>
  </si>
  <si>
    <t>8ящ*5сек; 2ящ*4сек</t>
  </si>
  <si>
    <t>11ящ*5сек; 2ящ*4сек</t>
  </si>
  <si>
    <t>Ремонт подъездных козырьков</t>
  </si>
  <si>
    <t>под.№1,2,6</t>
  </si>
  <si>
    <t>под.№3</t>
  </si>
  <si>
    <t>Объединить скап. Рем</t>
  </si>
  <si>
    <t>САНТЕХНИКА</t>
  </si>
  <si>
    <t>Замена ввода ХВС</t>
  </si>
  <si>
    <t>Ремон швов</t>
  </si>
  <si>
    <t>Замена б/ ограж</t>
  </si>
  <si>
    <t>кв.54,301,</t>
  </si>
  <si>
    <t>Замена ГВС и ХВС в м/к</t>
  </si>
  <si>
    <t>эл. щитовая под. №3 ВЫП</t>
  </si>
  <si>
    <t>под. №27 -3шт по жалобе ВЫП</t>
  </si>
  <si>
    <t>(под.                          1-5 (2,05*1,25)  ВЫП</t>
  </si>
  <si>
    <t>под. № 4   ВЫП</t>
  </si>
  <si>
    <t>под. № 1-51 дверь(1,2*2)  ВЫП</t>
  </si>
  <si>
    <t>под. № 3 эт.2  ВЫП</t>
  </si>
  <si>
    <t>Установка вновь клапана м/п</t>
  </si>
  <si>
    <t>Замена отопления на л/к</t>
  </si>
  <si>
    <t>Ремонт полов  м/к</t>
  </si>
  <si>
    <t>Замена дверей переход лоджии</t>
  </si>
  <si>
    <t xml:space="preserve">Ремонт крыловых </t>
  </si>
  <si>
    <t>Ремонт сан. Узла на 1-ом этаже</t>
  </si>
  <si>
    <t>Замена окон в холле на 1-м эт</t>
  </si>
  <si>
    <t>Кирпичная кладка</t>
  </si>
  <si>
    <t>Замена двери на пож лестницу на ПВХ</t>
  </si>
  <si>
    <t>Установка мет двери с домофоном</t>
  </si>
  <si>
    <t>Замена оконных блоков на ПВХ</t>
  </si>
  <si>
    <t>Под. №4,9</t>
  </si>
  <si>
    <t>Замена окон на ПВХ</t>
  </si>
  <si>
    <t>Замена крышек клапанов м/п</t>
  </si>
  <si>
    <t>под. №5</t>
  </si>
  <si>
    <t>18ящ*6сек под. №1,3,4</t>
  </si>
  <si>
    <t>Замена окон ПВХ</t>
  </si>
  <si>
    <t>под. №2</t>
  </si>
  <si>
    <t>Ост денег на САНТЕХНИКУ</t>
  </si>
  <si>
    <t>в т. Числе 10 п/м ВЫП 2010г</t>
  </si>
  <si>
    <t>ВЫП 2010г</t>
  </si>
  <si>
    <t xml:space="preserve"> 32,3 п/м ВЫП 2010г</t>
  </si>
  <si>
    <t>в том числе 32,3ВЫП 2011г</t>
  </si>
  <si>
    <t>4п/м делают в марте</t>
  </si>
  <si>
    <t>Под. №4,23</t>
  </si>
  <si>
    <t>Устрой ство поручня</t>
  </si>
  <si>
    <t>Утеплене стеновых панелей</t>
  </si>
  <si>
    <t>кв №139  ВАП 2010г</t>
  </si>
  <si>
    <t>Изготавление и установка мет. Дверей</t>
  </si>
  <si>
    <t>под. №9</t>
  </si>
  <si>
    <t>ка.34 ВЫП. 2010г</t>
  </si>
  <si>
    <t>Замена тамбурной двери</t>
  </si>
  <si>
    <t>с деньгами Кап. Ремонта</t>
  </si>
  <si>
    <t>Замен6а клапанов</t>
  </si>
  <si>
    <t>Замена плитки на 1-ом эт</t>
  </si>
  <si>
    <t>под. №1,2,4</t>
  </si>
  <si>
    <t>Короб на 1ом эт</t>
  </si>
  <si>
    <t>Установка тамбурной двери</t>
  </si>
  <si>
    <t>под. №7</t>
  </si>
  <si>
    <t>Реонт швов</t>
  </si>
  <si>
    <t>Замена трапов в м/к</t>
  </si>
  <si>
    <t>под. №1,2,3,4,5,6</t>
  </si>
  <si>
    <t xml:space="preserve"> ВЫП. 2010г</t>
  </si>
  <si>
    <t>Ремонт крылец</t>
  </si>
  <si>
    <t>под. №2,4</t>
  </si>
  <si>
    <t>Установка трубы опоры</t>
  </si>
  <si>
    <t>под. №4 козырек</t>
  </si>
  <si>
    <t>Установка лавочки</t>
  </si>
  <si>
    <t>Ремонт кровельного покрытия козырьков</t>
  </si>
  <si>
    <t>кв. №64,152</t>
  </si>
  <si>
    <t>проходной под. №17,18(2*0,9)</t>
  </si>
  <si>
    <t>Устройство подъездных козырьков</t>
  </si>
  <si>
    <t>Вып в апреле</t>
  </si>
  <si>
    <t xml:space="preserve">Пристрой м/к с ремонтом подхода </t>
  </si>
  <si>
    <t>Соб силами</t>
  </si>
  <si>
    <t>????</t>
  </si>
  <si>
    <t>ВЫП 2010г в том числе 70м/п</t>
  </si>
  <si>
    <t xml:space="preserve">Совместить с кап. рем </t>
  </si>
  <si>
    <t>Изготавление тамбурных дверей</t>
  </si>
  <si>
    <t>3ящ*5сек (под. №4)</t>
  </si>
  <si>
    <t>42ящ*6сек; 2ящ*3сек</t>
  </si>
  <si>
    <t>кв.415,417</t>
  </si>
  <si>
    <t>ДОМОФОН</t>
  </si>
  <si>
    <t>Изготавление и монтаж клапанов м/п и решеток радиаторных</t>
  </si>
  <si>
    <t>Ремонт пола пос пл. 1го этажа</t>
  </si>
  <si>
    <t>Ремонт пола пос пл. 1-го этажа</t>
  </si>
  <si>
    <t>Ремонт первых этажей</t>
  </si>
  <si>
    <t>под. №1,2</t>
  </si>
  <si>
    <t>под. №1  20 ящ*6сек; 2ящ*4 сек</t>
  </si>
  <si>
    <t>71ящ*5сек; 6ящ*3сек</t>
  </si>
  <si>
    <t>Под. №7</t>
  </si>
  <si>
    <t>Восстановление освещения</t>
  </si>
  <si>
    <t>Ремонт холла и пос пл 1-го этажа</t>
  </si>
  <si>
    <t>под. №2 Без откосов</t>
  </si>
  <si>
    <t>под. №7,10</t>
  </si>
  <si>
    <t>Установка пандусов</t>
  </si>
  <si>
    <t>ООО " ДЭКО"</t>
  </si>
  <si>
    <t>с ремонтом откосов</t>
  </si>
  <si>
    <t>под. №4 с откосами без окраски окон</t>
  </si>
  <si>
    <t>счет фактура</t>
  </si>
  <si>
    <t>Устройство пристроя м/к</t>
  </si>
  <si>
    <t>под. №5 Деф есть</t>
  </si>
  <si>
    <t>Устройство зонта над вентшахтой</t>
  </si>
  <si>
    <t>Ремонт л/о</t>
  </si>
  <si>
    <t>п/м</t>
  </si>
  <si>
    <t>Устройство поручней на 1ом  эт</t>
  </si>
  <si>
    <t>Замена мет. дверей выхода на кровлю</t>
  </si>
  <si>
    <t>Замена светильников на 1этаже</t>
  </si>
  <si>
    <t>Реконструкция пристроя м/к</t>
  </si>
  <si>
    <t>СРОЧНО!!!</t>
  </si>
  <si>
    <t>Ремонт потолков,и этажей</t>
  </si>
  <si>
    <t>?????</t>
  </si>
  <si>
    <t>Устройство поручней в подъездах</t>
  </si>
  <si>
    <t>слух окна</t>
  </si>
  <si>
    <t>Установка калориферов</t>
  </si>
  <si>
    <t>Восстановление л/ограждения</t>
  </si>
  <si>
    <t>кв.215</t>
  </si>
  <si>
    <t>после пожара соб силами</t>
  </si>
  <si>
    <t>Покраска дверей, пристоя м/к, и поручня</t>
  </si>
  <si>
    <t>Установка зонта над вент. Шахтой</t>
  </si>
  <si>
    <t>1,7*1,7</t>
  </si>
  <si>
    <t>остатоу средств сденьгами кап.рем на рем. Подъездов</t>
  </si>
  <si>
    <t>Установка кранов</t>
  </si>
  <si>
    <t>сантехника</t>
  </si>
  <si>
    <t>Замена бункеров м/к</t>
  </si>
  <si>
    <t>под. №13</t>
  </si>
  <si>
    <t xml:space="preserve"> средств сденьгами кап.рем на рем. Подъездов</t>
  </si>
  <si>
    <t>остаток средств сденьгами кап.рем на рем. Подъездов</t>
  </si>
  <si>
    <t>Замена шаровых кранов</t>
  </si>
  <si>
    <t>Замена мет двери на м/к</t>
  </si>
  <si>
    <t>2,1*1,3</t>
  </si>
  <si>
    <t>под.11,13</t>
  </si>
  <si>
    <t>71шт</t>
  </si>
  <si>
    <t>Замена мет двери в м/к</t>
  </si>
  <si>
    <t>Размер    ???</t>
  </si>
  <si>
    <t>с деньгами кап ремонта нет решения</t>
  </si>
  <si>
    <t>остаток средств с деньгами кап.рем на рем. Подъездов</t>
  </si>
  <si>
    <t>6ящ*20; 4ящ*4сек</t>
  </si>
  <si>
    <t>2ящ*5сек; 1ящ*4сек под.№11</t>
  </si>
  <si>
    <t>3ящ</t>
  </si>
  <si>
    <t>Рмонт швов</t>
  </si>
  <si>
    <t>Изготавление и установка мет. Двери</t>
  </si>
  <si>
    <t xml:space="preserve">Замена клапанов </t>
  </si>
  <si>
    <t>Изгот и уст.2-ой тамбурной двери</t>
  </si>
  <si>
    <t>Изгот и уст.мет двери</t>
  </si>
  <si>
    <t>угловые</t>
  </si>
  <si>
    <t>КОД</t>
  </si>
  <si>
    <t>Замена клапана</t>
  </si>
  <si>
    <t>под. №27</t>
  </si>
  <si>
    <t>Замена мет двери</t>
  </si>
  <si>
    <t>Изготавление и устройство ограждения газона</t>
  </si>
  <si>
    <t>Косметический ремонт помещения вахты</t>
  </si>
  <si>
    <t>Изготавление и установка мет решетки -ограждения м/к</t>
  </si>
  <si>
    <t>Изгот и устройство деревянной деревян. Двери м/к</t>
  </si>
  <si>
    <t>Вып 2010г</t>
  </si>
  <si>
    <t>11ящ*6сек; 1ящ*5сек</t>
  </si>
  <si>
    <t>Доп 19.04.11г</t>
  </si>
  <si>
    <t>5ящ*5сек</t>
  </si>
  <si>
    <t>ящ</t>
  </si>
  <si>
    <t>Окр мет ограждения на крыльце</t>
  </si>
  <si>
    <t>под. №1,2,3,4</t>
  </si>
  <si>
    <t>Восстаноление адресного хоз-ва</t>
  </si>
  <si>
    <t xml:space="preserve">Замена выпуска </t>
  </si>
  <si>
    <t>под №6</t>
  </si>
  <si>
    <t>Под №9 эт.№1,2,3</t>
  </si>
  <si>
    <t>под.№5эт.№1,</t>
  </si>
  <si>
    <t>Укрепление балконной плиты</t>
  </si>
  <si>
    <t>под. №26,34</t>
  </si>
  <si>
    <t>под. №24,11</t>
  </si>
  <si>
    <t>под. №7 кв.91</t>
  </si>
  <si>
    <t>Изготавление и установка мет.дверей</t>
  </si>
  <si>
    <t>под. №2,9,15</t>
  </si>
  <si>
    <t>12ящ*5сек;  1ящ*4сек</t>
  </si>
  <si>
    <t>Устройство пандуса</t>
  </si>
  <si>
    <t>Устройство решеток на окна тех подп.</t>
  </si>
  <si>
    <t xml:space="preserve"> </t>
  </si>
  <si>
    <t>Люки в тех.подп под. №2,3,6,10,15,16,18; устройство площадок под. №5,8,12,14,17</t>
  </si>
  <si>
    <t>Замена двери ПВХ на пож .выход</t>
  </si>
  <si>
    <t xml:space="preserve">Замена мет. дверей </t>
  </si>
  <si>
    <t>Люк в тех подп</t>
  </si>
  <si>
    <t xml:space="preserve">Изготавление и уст тамбурных дверей </t>
  </si>
  <si>
    <t>дверь деревян.</t>
  </si>
  <si>
    <t>18,8м2</t>
  </si>
  <si>
    <t>дверь дерв.под. №1</t>
  </si>
  <si>
    <t>Изготавление и установка мет. Решетки</t>
  </si>
  <si>
    <t>Ремонт этажа №6</t>
  </si>
  <si>
    <t>0,96*1,95</t>
  </si>
  <si>
    <t>Ремонт входного козырька</t>
  </si>
  <si>
    <t>Ремонт крыльца</t>
  </si>
  <si>
    <t>Восстановление ограждения газона</t>
  </si>
  <si>
    <t>3п/м</t>
  </si>
  <si>
    <t>деньги в резерв</t>
  </si>
  <si>
    <t>Замена двери  эл.щитовую</t>
  </si>
  <si>
    <t>Изготавление и установка металлических дверей тех подполье</t>
  </si>
  <si>
    <t>Восстановление освещения в м/к</t>
  </si>
  <si>
    <t>Нет решения</t>
  </si>
  <si>
    <t>крыловые</t>
  </si>
  <si>
    <t>Кирпичная кладка перегородки</t>
  </si>
  <si>
    <t xml:space="preserve"> под. №3 </t>
  </si>
  <si>
    <t xml:space="preserve">под. №27 -3шт </t>
  </si>
  <si>
    <t>под. № 4</t>
  </si>
  <si>
    <t xml:space="preserve">под. № 1-51 дверь(1,2*2)  </t>
  </si>
  <si>
    <t xml:space="preserve">под. № 3 эт.2,3  </t>
  </si>
  <si>
    <t>Восстановление остекления</t>
  </si>
  <si>
    <t>пд. №1,2,3</t>
  </si>
  <si>
    <t xml:space="preserve">под. №5 </t>
  </si>
  <si>
    <t>Косметический  ремонт</t>
  </si>
  <si>
    <t>под. №2,6,9,10,12,14,16,18</t>
  </si>
  <si>
    <t>428 п/м</t>
  </si>
  <si>
    <t>Восстановлене водоснабжения и отопления в м/к</t>
  </si>
  <si>
    <t>объединть с деньгами капитального ремонта</t>
  </si>
  <si>
    <t>Заделка слух окон</t>
  </si>
  <si>
    <t>Ремонт этажей 5,6</t>
  </si>
  <si>
    <t xml:space="preserve">после пожара </t>
  </si>
  <si>
    <t>объединть с деньгами капитального  ремонта</t>
  </si>
  <si>
    <t xml:space="preserve">                                  Генеральный директор ООО " УК №2 ЖКХ </t>
  </si>
  <si>
    <t xml:space="preserve">                                  _____________ Козлов Н.Н.</t>
  </si>
  <si>
    <t xml:space="preserve">                                   Утверждаю</t>
  </si>
  <si>
    <t>Замена канализации ниже"0" и транзита</t>
  </si>
  <si>
    <t>Замена системы отопления и ГВС( верхний розлив)</t>
  </si>
  <si>
    <t xml:space="preserve">с деньгами кап ремонта </t>
  </si>
  <si>
    <t>Титульный список текущего ремонта ООО " УК №2 ЖКХ" на 2011г</t>
  </si>
  <si>
    <t>с деньгами кап. ремонта</t>
  </si>
  <si>
    <t>3 этажа</t>
  </si>
  <si>
    <t>эт.№1</t>
  </si>
  <si>
    <t>с деньгами кап ремонт</t>
  </si>
  <si>
    <t>Восстановление освещения л/к</t>
  </si>
  <si>
    <t>под. №1( 21ящ*6сек; 1ящ*3сек)</t>
  </si>
  <si>
    <t xml:space="preserve">под. № 3 эт.2  </t>
  </si>
  <si>
    <t xml:space="preserve">(под.1-5 (2,05*1,25)  </t>
  </si>
  <si>
    <t>Ремонт полов  л/пл.</t>
  </si>
  <si>
    <t xml:space="preserve">            Вр.и.о. технического директора                                                                                                                     А. В. Попов</t>
  </si>
  <si>
    <t>ё</t>
  </si>
  <si>
    <t>Ремонт тв. покрытий</t>
  </si>
  <si>
    <t xml:space="preserve">Ремонт полов (устройство плитки) </t>
  </si>
  <si>
    <t xml:space="preserve">Замена выпуска ливневой канализации </t>
  </si>
  <si>
    <t>Замена выпуска бытовой канализайии</t>
  </si>
  <si>
    <t>Установка мет двери</t>
  </si>
  <si>
    <t>Устройство тамбурной двери</t>
  </si>
  <si>
    <t>Устройство кирпичной перегородки</t>
  </si>
  <si>
    <t>Ремонт подхода к подъезду</t>
  </si>
  <si>
    <t>Ремонт подхода к м/к</t>
  </si>
  <si>
    <t>Ремонт тротуара</t>
  </si>
  <si>
    <t>Замена дверей ПВХ на переходных балконах</t>
  </si>
  <si>
    <t xml:space="preserve">Замена бытовой канализации под. </t>
  </si>
  <si>
    <t>Замена выпуска ливневой канализации  Замена выпуска под. №1</t>
  </si>
  <si>
    <t>Утепление панели</t>
  </si>
  <si>
    <t>Изготовление и устройство короба на 1ом эт. в пдъезде</t>
  </si>
  <si>
    <t>Изгот и уст ограждения</t>
  </si>
  <si>
    <t>Выполнение схемы на кадастр. Плане территории ж/д</t>
  </si>
  <si>
    <t>Замена светильников</t>
  </si>
  <si>
    <t>Московский пр-т,61</t>
  </si>
  <si>
    <t>Замена несущих канатов лифта</t>
  </si>
  <si>
    <t>Замена ПВХ конструкций</t>
  </si>
  <si>
    <t>Установка мет. Ограждений</t>
  </si>
  <si>
    <t>Изгот и уст мет ограждения</t>
  </si>
  <si>
    <t>Изготавление и установка мет. Ограждения</t>
  </si>
  <si>
    <t>Замена канализации ниже " 0"</t>
  </si>
  <si>
    <t>Технический директор                             А. В. Попов</t>
  </si>
  <si>
    <t>Ленинский, 35А</t>
  </si>
  <si>
    <t xml:space="preserve">Установка решетчатой двери ( выход на чердак) </t>
  </si>
  <si>
    <t>Факт, сумма в руб.</t>
  </si>
  <si>
    <t>Отчёт по текущему ремонту за 2011г.</t>
  </si>
  <si>
    <t>Домофон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</si>
</sst>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00"/>
    <numFmt numFmtId="167" formatCode="0.0000"/>
    <numFmt numFmtId="168" formatCode="0.00000"/>
    <numFmt numFmtId="169" formatCode="0.0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00"/>
  </numFmts>
  <fonts count="2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6"/>
      <name val="Arial Narrow"/>
      <family val="2"/>
    </font>
    <font>
      <sz val="16"/>
      <name val="Arial Cyr"/>
      <family val="0"/>
    </font>
    <font>
      <sz val="16"/>
      <name val="Arial Narrow"/>
      <family val="2"/>
    </font>
    <font>
      <b/>
      <sz val="16"/>
      <color indexed="10"/>
      <name val="Arial Narrow"/>
      <family val="2"/>
    </font>
    <font>
      <sz val="16"/>
      <color indexed="10"/>
      <name val="Arial Narrow"/>
      <family val="2"/>
    </font>
    <font>
      <b/>
      <sz val="16"/>
      <color indexed="53"/>
      <name val="Arial Narrow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Arial Narrow"/>
      <family val="2"/>
    </font>
    <font>
      <sz val="18"/>
      <name val="Arial Cyr"/>
      <family val="0"/>
    </font>
    <font>
      <sz val="12"/>
      <name val="Arial Cyr"/>
      <family val="0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indexed="10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3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174" fontId="7" fillId="0" borderId="2" xfId="0" applyNumberFormat="1" applyFont="1" applyFill="1" applyBorder="1" applyAlignment="1">
      <alignment horizontal="center" wrapText="1"/>
    </xf>
    <xf numFmtId="4" fontId="7" fillId="0" borderId="2" xfId="0" applyNumberFormat="1" applyFont="1" applyFill="1" applyBorder="1" applyAlignment="1">
      <alignment horizontal="center" wrapText="1"/>
    </xf>
    <xf numFmtId="2" fontId="4" fillId="0" borderId="2" xfId="0" applyNumberFormat="1" applyFont="1" applyFill="1" applyBorder="1" applyAlignment="1">
      <alignment wrapText="1"/>
    </xf>
    <xf numFmtId="0" fontId="4" fillId="0" borderId="2" xfId="0" applyNumberFormat="1" applyFont="1" applyFill="1" applyBorder="1" applyAlignment="1">
      <alignment wrapText="1"/>
    </xf>
    <xf numFmtId="2" fontId="7" fillId="0" borderId="2" xfId="0" applyNumberFormat="1" applyFont="1" applyFill="1" applyBorder="1" applyAlignment="1">
      <alignment horizontal="center" wrapText="1"/>
    </xf>
    <xf numFmtId="4" fontId="4" fillId="0" borderId="2" xfId="0" applyNumberFormat="1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4" fontId="9" fillId="0" borderId="2" xfId="0" applyNumberFormat="1" applyFont="1" applyFill="1" applyBorder="1" applyAlignment="1">
      <alignment horizontal="center" wrapText="1"/>
    </xf>
    <xf numFmtId="4" fontId="6" fillId="0" borderId="2" xfId="0" applyNumberFormat="1" applyFont="1" applyFill="1" applyBorder="1" applyAlignment="1">
      <alignment wrapText="1"/>
    </xf>
    <xf numFmtId="4" fontId="4" fillId="0" borderId="2" xfId="0" applyNumberFormat="1" applyFont="1" applyFill="1" applyBorder="1" applyAlignment="1">
      <alignment horizontal="center" wrapText="1"/>
    </xf>
    <xf numFmtId="0" fontId="10" fillId="0" borderId="2" xfId="0" applyFont="1" applyFill="1" applyBorder="1" applyAlignment="1">
      <alignment wrapText="1"/>
    </xf>
    <xf numFmtId="0" fontId="10" fillId="0" borderId="2" xfId="0" applyFont="1" applyFill="1" applyBorder="1" applyAlignment="1">
      <alignment horizontal="center" wrapText="1"/>
    </xf>
    <xf numFmtId="166" fontId="10" fillId="0" borderId="2" xfId="0" applyNumberFormat="1" applyFont="1" applyFill="1" applyBorder="1" applyAlignment="1">
      <alignment wrapText="1"/>
    </xf>
    <xf numFmtId="2" fontId="10" fillId="0" borderId="2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2" fontId="11" fillId="0" borderId="2" xfId="0" applyNumberFormat="1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2" fontId="6" fillId="0" borderId="2" xfId="0" applyNumberFormat="1" applyFont="1" applyFill="1" applyBorder="1" applyAlignment="1">
      <alignment wrapText="1"/>
    </xf>
    <xf numFmtId="0" fontId="5" fillId="0" borderId="2" xfId="0" applyFont="1" applyFill="1" applyBorder="1" applyAlignment="1">
      <alignment horizontal="center" wrapText="1"/>
    </xf>
    <xf numFmtId="2" fontId="5" fillId="0" borderId="2" xfId="0" applyNumberFormat="1" applyFont="1" applyFill="1" applyBorder="1" applyAlignment="1">
      <alignment wrapText="1"/>
    </xf>
    <xf numFmtId="0" fontId="5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/>
    </xf>
    <xf numFmtId="174" fontId="7" fillId="0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4" fontId="6" fillId="4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/>
    </xf>
    <xf numFmtId="4" fontId="6" fillId="3" borderId="2" xfId="0" applyNumberFormat="1" applyFont="1" applyFill="1" applyBorder="1" applyAlignment="1">
      <alignment vertical="center" wrapText="1"/>
    </xf>
    <xf numFmtId="4" fontId="6" fillId="5" borderId="2" xfId="0" applyNumberFormat="1" applyFont="1" applyFill="1" applyBorder="1" applyAlignment="1">
      <alignment horizontal="center" vertical="center" wrapText="1"/>
    </xf>
    <xf numFmtId="4" fontId="6" fillId="6" borderId="2" xfId="0" applyNumberFormat="1" applyFont="1" applyFill="1" applyBorder="1" applyAlignment="1">
      <alignment horizontal="center" vertical="center" wrapText="1"/>
    </xf>
    <xf numFmtId="4" fontId="6" fillId="7" borderId="2" xfId="0" applyNumberFormat="1" applyFont="1" applyFill="1" applyBorder="1" applyAlignment="1">
      <alignment horizontal="center" vertical="center" wrapText="1"/>
    </xf>
    <xf numFmtId="4" fontId="6" fillId="8" borderId="2" xfId="0" applyNumberFormat="1" applyFont="1" applyFill="1" applyBorder="1" applyAlignment="1">
      <alignment horizontal="center" vertical="center" wrapText="1"/>
    </xf>
    <xf numFmtId="4" fontId="6" fillId="9" borderId="2" xfId="0" applyNumberFormat="1" applyFont="1" applyFill="1" applyBorder="1" applyAlignment="1">
      <alignment horizontal="center" vertical="center" wrapText="1"/>
    </xf>
    <xf numFmtId="4" fontId="6" fillId="10" borderId="2" xfId="0" applyNumberFormat="1" applyFont="1" applyFill="1" applyBorder="1" applyAlignment="1">
      <alignment horizontal="center" vertical="center" wrapText="1"/>
    </xf>
    <xf numFmtId="4" fontId="6" fillId="11" borderId="2" xfId="0" applyNumberFormat="1" applyFont="1" applyFill="1" applyBorder="1" applyAlignment="1">
      <alignment horizontal="center" vertical="center" wrapText="1"/>
    </xf>
    <xf numFmtId="4" fontId="6" fillId="12" borderId="2" xfId="0" applyNumberFormat="1" applyFont="1" applyFill="1" applyBorder="1" applyAlignment="1">
      <alignment horizontal="center" vertical="center" wrapText="1"/>
    </xf>
    <xf numFmtId="4" fontId="6" fillId="13" borderId="2" xfId="0" applyNumberFormat="1" applyFont="1" applyFill="1" applyBorder="1" applyAlignment="1">
      <alignment horizontal="center" vertical="center" wrapText="1"/>
    </xf>
    <xf numFmtId="4" fontId="6" fillId="14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15" borderId="0" xfId="0" applyFont="1" applyFill="1" applyBorder="1" applyAlignment="1">
      <alignment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4" fontId="6" fillId="14" borderId="5" xfId="0" applyNumberFormat="1" applyFont="1" applyFill="1" applyBorder="1" applyAlignment="1">
      <alignment horizontal="center" vertical="center" wrapText="1"/>
    </xf>
    <xf numFmtId="4" fontId="6" fillId="14" borderId="5" xfId="0" applyNumberFormat="1" applyFont="1" applyFill="1" applyBorder="1" applyAlignment="1">
      <alignment vertical="center" wrapText="1"/>
    </xf>
    <xf numFmtId="4" fontId="6" fillId="14" borderId="4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174" fontId="7" fillId="0" borderId="15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wrapText="1"/>
    </xf>
    <xf numFmtId="0" fontId="4" fillId="0" borderId="15" xfId="0" applyNumberFormat="1" applyFont="1" applyFill="1" applyBorder="1" applyAlignment="1">
      <alignment wrapText="1"/>
    </xf>
    <xf numFmtId="4" fontId="7" fillId="0" borderId="15" xfId="0" applyNumberFormat="1" applyFont="1" applyFill="1" applyBorder="1" applyAlignment="1">
      <alignment horizontal="center" wrapText="1"/>
    </xf>
    <xf numFmtId="2" fontId="7" fillId="0" borderId="15" xfId="0" applyNumberFormat="1" applyFont="1" applyFill="1" applyBorder="1" applyAlignment="1">
      <alignment horizont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left" vertical="center" wrapText="1"/>
    </xf>
    <xf numFmtId="174" fontId="6" fillId="0" borderId="14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174" fontId="7" fillId="0" borderId="15" xfId="0" applyNumberFormat="1" applyFont="1" applyFill="1" applyBorder="1" applyAlignment="1">
      <alignment horizontal="center" wrapText="1"/>
    </xf>
    <xf numFmtId="4" fontId="4" fillId="0" borderId="15" xfId="0" applyNumberFormat="1" applyFont="1" applyFill="1" applyBorder="1" applyAlignment="1">
      <alignment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2" fontId="6" fillId="0" borderId="11" xfId="0" applyNumberFormat="1" applyFont="1" applyFill="1" applyBorder="1" applyAlignment="1">
      <alignment horizontal="left" vertical="center" wrapText="1"/>
    </xf>
    <xf numFmtId="4" fontId="6" fillId="14" borderId="4" xfId="0" applyNumberFormat="1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174" fontId="6" fillId="0" borderId="11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174" fontId="6" fillId="0" borderId="16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4" fontId="6" fillId="0" borderId="24" xfId="0" applyNumberFormat="1" applyFont="1" applyFill="1" applyBorder="1" applyAlignment="1">
      <alignment horizontal="center" vertical="center" wrapText="1"/>
    </xf>
    <xf numFmtId="4" fontId="6" fillId="7" borderId="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4" fontId="9" fillId="0" borderId="15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166" fontId="10" fillId="0" borderId="0" xfId="0" applyNumberFormat="1" applyFont="1" applyFill="1" applyBorder="1" applyAlignment="1">
      <alignment wrapText="1"/>
    </xf>
    <xf numFmtId="2" fontId="10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2" fontId="11" fillId="0" borderId="0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5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6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2" fontId="6" fillId="0" borderId="4" xfId="0" applyNumberFormat="1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wrapText="1"/>
    </xf>
    <xf numFmtId="164" fontId="6" fillId="0" borderId="16" xfId="0" applyNumberFormat="1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wrapText="1"/>
    </xf>
    <xf numFmtId="0" fontId="11" fillId="0" borderId="27" xfId="0" applyFont="1" applyFill="1" applyBorder="1" applyAlignment="1">
      <alignment wrapText="1"/>
    </xf>
    <xf numFmtId="0" fontId="6" fillId="0" borderId="2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0" fontId="14" fillId="0" borderId="2" xfId="0" applyFont="1" applyFill="1" applyBorder="1" applyAlignment="1">
      <alignment/>
    </xf>
    <xf numFmtId="0" fontId="15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horizontal="center" vertical="center" wrapText="1"/>
    </xf>
    <xf numFmtId="4" fontId="17" fillId="0" borderId="2" xfId="0" applyNumberFormat="1" applyFont="1" applyFill="1" applyBorder="1" applyAlignment="1">
      <alignment horizontal="center" wrapText="1"/>
    </xf>
    <xf numFmtId="4" fontId="15" fillId="0" borderId="2" xfId="0" applyNumberFormat="1" applyFont="1" applyFill="1" applyBorder="1" applyAlignment="1">
      <alignment wrapText="1"/>
    </xf>
    <xf numFmtId="0" fontId="16" fillId="0" borderId="2" xfId="0" applyFont="1" applyFill="1" applyBorder="1" applyAlignment="1">
      <alignment wrapText="1"/>
    </xf>
    <xf numFmtId="0" fontId="15" fillId="0" borderId="2" xfId="0" applyFont="1" applyFill="1" applyBorder="1" applyAlignment="1">
      <alignment wrapText="1"/>
    </xf>
    <xf numFmtId="4" fontId="16" fillId="0" borderId="2" xfId="0" applyNumberFormat="1" applyFont="1" applyFill="1" applyBorder="1" applyAlignment="1">
      <alignment wrapText="1"/>
    </xf>
    <xf numFmtId="4" fontId="15" fillId="0" borderId="2" xfId="0" applyNumberFormat="1" applyFont="1" applyFill="1" applyBorder="1" applyAlignment="1">
      <alignment horizontal="center" wrapText="1"/>
    </xf>
    <xf numFmtId="0" fontId="18" fillId="0" borderId="2" xfId="0" applyFont="1" applyFill="1" applyBorder="1" applyAlignment="1">
      <alignment wrapText="1"/>
    </xf>
    <xf numFmtId="2" fontId="18" fillId="0" borderId="2" xfId="0" applyNumberFormat="1" applyFont="1" applyFill="1" applyBorder="1" applyAlignment="1">
      <alignment wrapText="1"/>
    </xf>
    <xf numFmtId="0" fontId="19" fillId="0" borderId="2" xfId="0" applyFont="1" applyFill="1" applyBorder="1" applyAlignment="1">
      <alignment wrapText="1"/>
    </xf>
    <xf numFmtId="2" fontId="19" fillId="0" borderId="2" xfId="0" applyNumberFormat="1" applyFont="1" applyFill="1" applyBorder="1" applyAlignment="1">
      <alignment wrapText="1"/>
    </xf>
    <xf numFmtId="0" fontId="14" fillId="0" borderId="2" xfId="0" applyFont="1" applyFill="1" applyBorder="1" applyAlignment="1">
      <alignment wrapText="1"/>
    </xf>
    <xf numFmtId="2" fontId="16" fillId="0" borderId="2" xfId="0" applyNumberFormat="1" applyFont="1" applyFill="1" applyBorder="1" applyAlignment="1">
      <alignment wrapText="1"/>
    </xf>
    <xf numFmtId="2" fontId="14" fillId="0" borderId="2" xfId="0" applyNumberFormat="1" applyFont="1" applyFill="1" applyBorder="1" applyAlignment="1">
      <alignment wrapText="1"/>
    </xf>
    <xf numFmtId="0" fontId="14" fillId="0" borderId="2" xfId="0" applyFont="1" applyFill="1" applyBorder="1" applyAlignment="1">
      <alignment horizontal="left" wrapText="1"/>
    </xf>
    <xf numFmtId="2" fontId="14" fillId="0" borderId="2" xfId="0" applyNumberFormat="1" applyFont="1" applyFill="1" applyBorder="1" applyAlignment="1">
      <alignment/>
    </xf>
    <xf numFmtId="4" fontId="16" fillId="0" borderId="2" xfId="0" applyNumberFormat="1" applyFont="1" applyFill="1" applyBorder="1" applyAlignment="1">
      <alignment horizontal="left" vertical="center" wrapText="1"/>
    </xf>
    <xf numFmtId="4" fontId="16" fillId="0" borderId="3" xfId="0" applyNumberFormat="1" applyFont="1" applyFill="1" applyBorder="1" applyAlignment="1">
      <alignment horizontal="center" vertical="center" wrapText="1"/>
    </xf>
    <xf numFmtId="4" fontId="16" fillId="0" borderId="4" xfId="0" applyNumberFormat="1" applyFont="1" applyFill="1" applyBorder="1" applyAlignment="1">
      <alignment horizontal="center" vertical="center" wrapText="1"/>
    </xf>
    <xf numFmtId="4" fontId="16" fillId="0" borderId="15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174" fontId="16" fillId="0" borderId="2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center" vertical="center" wrapText="1"/>
    </xf>
    <xf numFmtId="2" fontId="16" fillId="0" borderId="2" xfId="0" applyNumberFormat="1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174" fontId="6" fillId="0" borderId="4" xfId="0" applyNumberFormat="1" applyFont="1" applyFill="1" applyBorder="1" applyAlignment="1">
      <alignment horizontal="center" vertical="center" wrapText="1"/>
    </xf>
    <xf numFmtId="174" fontId="6" fillId="0" borderId="15" xfId="0" applyNumberFormat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16" borderId="3" xfId="0" applyFont="1" applyFill="1" applyBorder="1" applyAlignment="1">
      <alignment horizontal="center" vertical="center" wrapText="1"/>
    </xf>
    <xf numFmtId="0" fontId="6" fillId="16" borderId="4" xfId="0" applyFont="1" applyFill="1" applyBorder="1" applyAlignment="1">
      <alignment horizontal="center" vertical="center" wrapText="1"/>
    </xf>
    <xf numFmtId="0" fontId="6" fillId="16" borderId="1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74" fontId="6" fillId="0" borderId="2" xfId="0" applyNumberFormat="1" applyFont="1" applyFill="1" applyBorder="1" applyAlignment="1">
      <alignment horizontal="center" vertical="center" wrapText="1"/>
    </xf>
    <xf numFmtId="0" fontId="6" fillId="16" borderId="2" xfId="0" applyFont="1" applyFill="1" applyBorder="1" applyAlignment="1">
      <alignment horizontal="left" vertical="center" wrapText="1"/>
    </xf>
    <xf numFmtId="2" fontId="6" fillId="3" borderId="2" xfId="0" applyNumberFormat="1" applyFont="1" applyFill="1" applyBorder="1" applyAlignment="1">
      <alignment horizontal="left" vertical="center" wrapText="1"/>
    </xf>
    <xf numFmtId="0" fontId="6" fillId="10" borderId="2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0" fontId="6" fillId="0" borderId="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vertical="center" wrapText="1"/>
    </xf>
    <xf numFmtId="0" fontId="6" fillId="3" borderId="2" xfId="0" applyNumberFormat="1" applyFont="1" applyFill="1" applyBorder="1" applyAlignment="1">
      <alignment horizontal="left" vertical="center" wrapText="1"/>
    </xf>
    <xf numFmtId="2" fontId="6" fillId="16" borderId="2" xfId="0" applyNumberFormat="1" applyFont="1" applyFill="1" applyBorder="1" applyAlignment="1">
      <alignment horizontal="left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74" fontId="6" fillId="0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4" fontId="15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/>
    </xf>
    <xf numFmtId="0" fontId="18" fillId="0" borderId="2" xfId="0" applyFont="1" applyFill="1" applyBorder="1" applyAlignment="1">
      <alignment horizontal="left" wrapText="1"/>
    </xf>
    <xf numFmtId="0" fontId="15" fillId="0" borderId="2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wrapText="1"/>
    </xf>
    <xf numFmtId="0" fontId="16" fillId="0" borderId="2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center" vertical="center"/>
    </xf>
    <xf numFmtId="2" fontId="16" fillId="0" borderId="15" xfId="0" applyNumberFormat="1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left" vertical="center"/>
    </xf>
    <xf numFmtId="0" fontId="14" fillId="0" borderId="2" xfId="0" applyFont="1" applyFill="1" applyBorder="1" applyAlignment="1">
      <alignment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16" borderId="2" xfId="0" applyNumberFormat="1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7" borderId="2" xfId="0" applyNumberFormat="1" applyFont="1" applyFill="1" applyBorder="1" applyAlignment="1">
      <alignment horizontal="left" vertical="center" wrapText="1"/>
    </xf>
    <xf numFmtId="0" fontId="6" fillId="16" borderId="2" xfId="0" applyFont="1" applyFill="1" applyBorder="1" applyAlignment="1">
      <alignment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17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4" fontId="7" fillId="13" borderId="2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4" fontId="16" fillId="0" borderId="3" xfId="0" applyNumberFormat="1" applyFont="1" applyFill="1" applyBorder="1" applyAlignment="1">
      <alignment horizontal="center" vertical="center" wrapText="1"/>
    </xf>
    <xf numFmtId="4" fontId="16" fillId="0" borderId="4" xfId="0" applyNumberFormat="1" applyFont="1" applyFill="1" applyBorder="1" applyAlignment="1">
      <alignment horizontal="center" vertical="center" wrapText="1"/>
    </xf>
    <xf numFmtId="4" fontId="16" fillId="0" borderId="15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 vertical="center"/>
    </xf>
    <xf numFmtId="4" fontId="16" fillId="0" borderId="15" xfId="0" applyNumberFormat="1" applyFont="1" applyFill="1" applyBorder="1" applyAlignment="1">
      <alignment horizontal="center" vertical="center"/>
    </xf>
    <xf numFmtId="0" fontId="16" fillId="0" borderId="3" xfId="0" applyNumberFormat="1" applyFont="1" applyFill="1" applyBorder="1" applyAlignment="1">
      <alignment horizontal="center" vertical="center" wrapText="1"/>
    </xf>
    <xf numFmtId="0" fontId="16" fillId="0" borderId="15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wrapText="1"/>
    </xf>
    <xf numFmtId="0" fontId="16" fillId="0" borderId="2" xfId="0" applyFont="1" applyFill="1" applyBorder="1" applyAlignment="1">
      <alignment vertical="center" wrapText="1"/>
    </xf>
    <xf numFmtId="2" fontId="16" fillId="0" borderId="2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 vertical="center" wrapText="1"/>
    </xf>
    <xf numFmtId="174" fontId="6" fillId="0" borderId="5" xfId="0" applyNumberFormat="1" applyFont="1" applyFill="1" applyBorder="1" applyAlignment="1">
      <alignment horizontal="center" vertical="center" wrapText="1"/>
    </xf>
    <xf numFmtId="174" fontId="6" fillId="0" borderId="8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2" fontId="6" fillId="0" borderId="5" xfId="0" applyNumberFormat="1" applyFont="1" applyFill="1" applyBorder="1" applyAlignment="1">
      <alignment horizontal="left" vertical="center" wrapText="1"/>
    </xf>
    <xf numFmtId="2" fontId="6" fillId="0" borderId="2" xfId="0" applyNumberFormat="1" applyFont="1" applyFill="1" applyBorder="1" applyAlignment="1">
      <alignment horizontal="left" vertical="center" wrapText="1"/>
    </xf>
    <xf numFmtId="2" fontId="6" fillId="0" borderId="8" xfId="0" applyNumberFormat="1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74" fontId="6" fillId="0" borderId="14" xfId="0" applyNumberFormat="1" applyFont="1" applyFill="1" applyBorder="1" applyAlignment="1">
      <alignment horizontal="center" vertical="center" wrapText="1"/>
    </xf>
    <xf numFmtId="174" fontId="6" fillId="0" borderId="16" xfId="0" applyNumberFormat="1" applyFont="1" applyFill="1" applyBorder="1" applyAlignment="1">
      <alignment horizontal="center" vertical="center" wrapText="1"/>
    </xf>
    <xf numFmtId="164" fontId="6" fillId="0" borderId="3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33" xfId="0" applyNumberFormat="1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8" xfId="0" applyNumberFormat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7" fillId="13" borderId="1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2" fontId="16" fillId="0" borderId="3" xfId="0" applyNumberFormat="1" applyFont="1" applyFill="1" applyBorder="1" applyAlignment="1">
      <alignment horizontal="left" vertical="center"/>
    </xf>
    <xf numFmtId="2" fontId="16" fillId="0" borderId="4" xfId="0" applyNumberFormat="1" applyFont="1" applyFill="1" applyBorder="1" applyAlignment="1">
      <alignment horizontal="left" vertical="center"/>
    </xf>
    <xf numFmtId="2" fontId="16" fillId="0" borderId="15" xfId="0" applyNumberFormat="1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left" vertical="center"/>
    </xf>
    <xf numFmtId="3" fontId="16" fillId="0" borderId="2" xfId="0" applyNumberFormat="1" applyFont="1" applyFill="1" applyBorder="1" applyAlignment="1">
      <alignment horizontal="center" vertical="center" wrapText="1"/>
    </xf>
    <xf numFmtId="3" fontId="16" fillId="0" borderId="2" xfId="0" applyNumberFormat="1" applyFont="1" applyFill="1" applyBorder="1" applyAlignment="1">
      <alignment horizontal="center" vertical="center"/>
    </xf>
    <xf numFmtId="0" fontId="16" fillId="0" borderId="3" xfId="0" applyNumberFormat="1" applyFont="1" applyFill="1" applyBorder="1" applyAlignment="1">
      <alignment horizontal="left" vertical="center" wrapText="1"/>
    </xf>
    <xf numFmtId="0" fontId="16" fillId="0" borderId="3" xfId="0" applyNumberFormat="1" applyFont="1" applyFill="1" applyBorder="1" applyAlignment="1">
      <alignment horizontal="left" vertical="center"/>
    </xf>
    <xf numFmtId="0" fontId="16" fillId="0" borderId="4" xfId="0" applyNumberFormat="1" applyFont="1" applyFill="1" applyBorder="1" applyAlignment="1">
      <alignment horizontal="left" vertical="center"/>
    </xf>
    <xf numFmtId="0" fontId="16" fillId="0" borderId="15" xfId="0" applyNumberFormat="1" applyFont="1" applyFill="1" applyBorder="1" applyAlignment="1">
      <alignment horizontal="left" vertical="center"/>
    </xf>
    <xf numFmtId="0" fontId="16" fillId="0" borderId="4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2142"/>
  <sheetViews>
    <sheetView zoomScale="75" zoomScaleNormal="75" zoomScaleSheetLayoutView="75" workbookViewId="0" topLeftCell="A1">
      <pane ySplit="8" topLeftCell="BM1267" activePane="bottomLeft" state="frozen"/>
      <selection pane="topLeft" activeCell="A1" sqref="A1"/>
      <selection pane="bottomLeft" activeCell="L476" sqref="L476"/>
    </sheetView>
  </sheetViews>
  <sheetFormatPr defaultColWidth="9.00390625" defaultRowHeight="12.75"/>
  <cols>
    <col min="1" max="1" width="5.125" style="4" customWidth="1"/>
    <col min="2" max="2" width="19.25390625" style="4" customWidth="1"/>
    <col min="3" max="4" width="16.875" style="38" customWidth="1"/>
    <col min="5" max="5" width="17.25390625" style="38" customWidth="1"/>
    <col min="6" max="6" width="16.625" style="38" customWidth="1"/>
    <col min="7" max="7" width="19.00390625" style="38" customWidth="1"/>
    <col min="8" max="8" width="19.75390625" style="38" customWidth="1"/>
    <col min="9" max="10" width="27.875" style="4" customWidth="1"/>
    <col min="11" max="11" width="17.625" style="4" customWidth="1"/>
    <col min="12" max="12" width="21.875" style="4" customWidth="1"/>
    <col min="13" max="13" width="16.625" style="4" hidden="1" customWidth="1"/>
    <col min="14" max="14" width="18.00390625" style="4" hidden="1" customWidth="1"/>
    <col min="15" max="15" width="20.25390625" style="4" customWidth="1"/>
    <col min="16" max="16" width="25.00390625" style="4" customWidth="1"/>
    <col min="17" max="17" width="9.125" style="4" customWidth="1"/>
    <col min="18" max="18" width="27.00390625" style="4" customWidth="1"/>
    <col min="19" max="19" width="24.125" style="4" customWidth="1"/>
    <col min="20" max="20" width="10.25390625" style="4" bestFit="1" customWidth="1"/>
    <col min="21" max="21" width="9.125" style="4" customWidth="1"/>
    <col min="22" max="22" width="10.25390625" style="4" bestFit="1" customWidth="1"/>
    <col min="23" max="23" width="13.75390625" style="4" bestFit="1" customWidth="1"/>
    <col min="24" max="16384" width="9.125" style="4" customWidth="1"/>
  </cols>
  <sheetData>
    <row r="1" spans="1:17" ht="16.5" customHeight="1">
      <c r="A1" s="1"/>
      <c r="B1" s="1"/>
      <c r="C1" s="2"/>
      <c r="D1" s="2"/>
      <c r="E1" s="2"/>
      <c r="F1" s="2"/>
      <c r="G1" s="2"/>
      <c r="H1" s="2"/>
      <c r="I1" s="1"/>
      <c r="J1" s="1"/>
      <c r="K1" s="1"/>
      <c r="L1" s="1"/>
      <c r="M1" s="1"/>
      <c r="N1" s="1"/>
      <c r="O1" s="1"/>
      <c r="P1" s="44"/>
      <c r="Q1" s="3" t="s">
        <v>263</v>
      </c>
    </row>
    <row r="2" spans="1:16" ht="12" customHeight="1">
      <c r="A2" s="206" t="s">
        <v>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8"/>
    </row>
    <row r="3" spans="1:16" ht="21.75" customHeight="1">
      <c r="A3" s="209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8"/>
    </row>
    <row r="4" spans="1:16" ht="17.25" customHeight="1" hidden="1">
      <c r="A4" s="210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2"/>
    </row>
    <row r="5" spans="1:16" ht="64.5" customHeight="1">
      <c r="A5" s="238" t="s">
        <v>1</v>
      </c>
      <c r="B5" s="238" t="s">
        <v>2</v>
      </c>
      <c r="C5" s="238" t="s">
        <v>3</v>
      </c>
      <c r="D5" s="224" t="s">
        <v>4</v>
      </c>
      <c r="E5" s="238" t="s">
        <v>5</v>
      </c>
      <c r="F5" s="238"/>
      <c r="G5" s="238"/>
      <c r="H5" s="227" t="s">
        <v>6</v>
      </c>
      <c r="I5" s="238" t="s">
        <v>7</v>
      </c>
      <c r="J5" s="5" t="s">
        <v>408</v>
      </c>
      <c r="K5" s="238" t="s">
        <v>8</v>
      </c>
      <c r="L5" s="238"/>
      <c r="M5" s="238" t="s">
        <v>9</v>
      </c>
      <c r="N5" s="238"/>
      <c r="O5" s="238" t="s">
        <v>10</v>
      </c>
      <c r="P5" s="238" t="s">
        <v>11</v>
      </c>
    </row>
    <row r="6" spans="1:16" ht="27" customHeight="1">
      <c r="A6" s="238"/>
      <c r="B6" s="238"/>
      <c r="C6" s="238"/>
      <c r="D6" s="225"/>
      <c r="E6" s="238" t="s">
        <v>12</v>
      </c>
      <c r="F6" s="238" t="s">
        <v>13</v>
      </c>
      <c r="G6" s="238" t="s">
        <v>14</v>
      </c>
      <c r="H6" s="198"/>
      <c r="I6" s="238"/>
      <c r="J6" s="5"/>
      <c r="K6" s="238"/>
      <c r="L6" s="238"/>
      <c r="M6" s="238"/>
      <c r="N6" s="238"/>
      <c r="O6" s="238"/>
      <c r="P6" s="238"/>
    </row>
    <row r="7" spans="1:16" ht="48" customHeight="1">
      <c r="A7" s="238"/>
      <c r="B7" s="238"/>
      <c r="C7" s="238"/>
      <c r="D7" s="226"/>
      <c r="E7" s="238"/>
      <c r="F7" s="238"/>
      <c r="G7" s="238"/>
      <c r="H7" s="199"/>
      <c r="I7" s="238"/>
      <c r="J7" s="5"/>
      <c r="K7" s="5" t="s">
        <v>15</v>
      </c>
      <c r="L7" s="5" t="s">
        <v>16</v>
      </c>
      <c r="M7" s="5" t="s">
        <v>17</v>
      </c>
      <c r="N7" s="5" t="s">
        <v>18</v>
      </c>
      <c r="O7" s="238"/>
      <c r="P7" s="238"/>
    </row>
    <row r="8" spans="1:16" ht="20.25">
      <c r="A8" s="6">
        <v>1</v>
      </c>
      <c r="B8" s="6">
        <v>2</v>
      </c>
      <c r="C8" s="6">
        <v>3</v>
      </c>
      <c r="D8" s="6"/>
      <c r="E8" s="6">
        <v>4</v>
      </c>
      <c r="F8" s="6">
        <v>5</v>
      </c>
      <c r="G8" s="6">
        <v>6</v>
      </c>
      <c r="H8" s="6"/>
      <c r="I8" s="6">
        <v>7</v>
      </c>
      <c r="J8" s="6"/>
      <c r="K8" s="6">
        <v>8</v>
      </c>
      <c r="L8" s="7">
        <v>9</v>
      </c>
      <c r="M8" s="7"/>
      <c r="N8" s="7"/>
      <c r="O8" s="7">
        <v>10</v>
      </c>
      <c r="P8" s="7">
        <v>11</v>
      </c>
    </row>
    <row r="9" spans="1:16" ht="20.25">
      <c r="A9" s="238" t="s">
        <v>19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</row>
    <row r="10" spans="1:16" ht="44.25" customHeight="1">
      <c r="A10" s="213">
        <v>1</v>
      </c>
      <c r="B10" s="203" t="s">
        <v>20</v>
      </c>
      <c r="C10" s="201">
        <v>4027.8</v>
      </c>
      <c r="D10" s="235">
        <v>15678.28</v>
      </c>
      <c r="E10" s="200">
        <f>C10*0.79*12</f>
        <v>38183.54400000001</v>
      </c>
      <c r="F10" s="200">
        <f>E10*10%</f>
        <v>3818.354400000001</v>
      </c>
      <c r="G10" s="200">
        <f>E10-F10</f>
        <v>34365.189600000005</v>
      </c>
      <c r="H10" s="235">
        <f>D10+G10</f>
        <v>50043.469600000004</v>
      </c>
      <c r="I10" s="51" t="s">
        <v>354</v>
      </c>
      <c r="J10" s="51">
        <v>17</v>
      </c>
      <c r="K10" s="51"/>
      <c r="L10" s="51">
        <v>17169.41</v>
      </c>
      <c r="M10" s="51"/>
      <c r="N10" s="51"/>
      <c r="O10" s="51"/>
      <c r="P10" s="217">
        <f>H10-L10-L11-L12-L13-L14-L15-L16-L17</f>
        <v>19626.119600000005</v>
      </c>
    </row>
    <row r="11" spans="1:16" ht="44.25" customHeight="1">
      <c r="A11" s="213"/>
      <c r="B11" s="203"/>
      <c r="C11" s="201"/>
      <c r="D11" s="236"/>
      <c r="E11" s="200"/>
      <c r="F11" s="200"/>
      <c r="G11" s="200"/>
      <c r="H11" s="236"/>
      <c r="I11" s="51" t="s">
        <v>347</v>
      </c>
      <c r="J11" s="51">
        <v>17</v>
      </c>
      <c r="K11" s="51"/>
      <c r="L11" s="51">
        <v>13247.94</v>
      </c>
      <c r="M11" s="51"/>
      <c r="N11" s="51"/>
      <c r="O11" s="51"/>
      <c r="P11" s="217"/>
    </row>
    <row r="12" spans="1:16" ht="15" customHeight="1">
      <c r="A12" s="213"/>
      <c r="B12" s="203"/>
      <c r="C12" s="201"/>
      <c r="D12" s="236"/>
      <c r="E12" s="200"/>
      <c r="F12" s="200"/>
      <c r="G12" s="200"/>
      <c r="H12" s="236"/>
      <c r="I12" s="8"/>
      <c r="J12" s="8"/>
      <c r="K12" s="8"/>
      <c r="L12" s="8"/>
      <c r="M12" s="8"/>
      <c r="N12" s="8"/>
      <c r="O12" s="8"/>
      <c r="P12" s="217"/>
    </row>
    <row r="13" spans="1:16" ht="15" customHeight="1">
      <c r="A13" s="213"/>
      <c r="B13" s="203"/>
      <c r="C13" s="201"/>
      <c r="D13" s="236"/>
      <c r="E13" s="200"/>
      <c r="F13" s="200"/>
      <c r="G13" s="200"/>
      <c r="H13" s="236"/>
      <c r="I13" s="8"/>
      <c r="J13" s="8"/>
      <c r="K13" s="8"/>
      <c r="L13" s="8"/>
      <c r="M13" s="8"/>
      <c r="N13" s="8"/>
      <c r="O13" s="8"/>
      <c r="P13" s="217"/>
    </row>
    <row r="14" spans="1:16" ht="15" customHeight="1">
      <c r="A14" s="213"/>
      <c r="B14" s="203"/>
      <c r="C14" s="201"/>
      <c r="D14" s="236"/>
      <c r="E14" s="200"/>
      <c r="F14" s="200"/>
      <c r="G14" s="200"/>
      <c r="H14" s="236"/>
      <c r="I14" s="8"/>
      <c r="J14" s="8"/>
      <c r="K14" s="8"/>
      <c r="L14" s="8"/>
      <c r="M14" s="8"/>
      <c r="N14" s="8"/>
      <c r="O14" s="8"/>
      <c r="P14" s="217"/>
    </row>
    <row r="15" spans="1:16" ht="15" customHeight="1">
      <c r="A15" s="213"/>
      <c r="B15" s="203"/>
      <c r="C15" s="201"/>
      <c r="D15" s="236"/>
      <c r="E15" s="200"/>
      <c r="F15" s="200"/>
      <c r="G15" s="200"/>
      <c r="H15" s="236"/>
      <c r="I15" s="8"/>
      <c r="J15" s="8"/>
      <c r="K15" s="8"/>
      <c r="L15" s="8"/>
      <c r="M15" s="8"/>
      <c r="N15" s="8"/>
      <c r="O15" s="8"/>
      <c r="P15" s="217"/>
    </row>
    <row r="16" spans="1:16" ht="15" customHeight="1">
      <c r="A16" s="213"/>
      <c r="B16" s="203"/>
      <c r="C16" s="201"/>
      <c r="D16" s="236"/>
      <c r="E16" s="200"/>
      <c r="F16" s="200"/>
      <c r="G16" s="200"/>
      <c r="H16" s="236"/>
      <c r="I16" s="8"/>
      <c r="J16" s="8"/>
      <c r="K16" s="8"/>
      <c r="L16" s="8"/>
      <c r="M16" s="8"/>
      <c r="N16" s="8"/>
      <c r="O16" s="8"/>
      <c r="P16" s="217"/>
    </row>
    <row r="17" spans="1:16" ht="15" customHeight="1">
      <c r="A17" s="213"/>
      <c r="B17" s="203"/>
      <c r="C17" s="201"/>
      <c r="D17" s="237"/>
      <c r="E17" s="200"/>
      <c r="F17" s="200"/>
      <c r="G17" s="200"/>
      <c r="H17" s="237"/>
      <c r="I17" s="8"/>
      <c r="J17" s="8"/>
      <c r="K17" s="8"/>
      <c r="L17" s="8"/>
      <c r="M17" s="8"/>
      <c r="N17" s="8"/>
      <c r="O17" s="8"/>
      <c r="P17" s="217"/>
    </row>
    <row r="18" spans="1:16" ht="45.75" customHeight="1">
      <c r="A18" s="213">
        <v>2</v>
      </c>
      <c r="B18" s="203" t="s">
        <v>21</v>
      </c>
      <c r="C18" s="201">
        <v>4037.7</v>
      </c>
      <c r="D18" s="235">
        <v>-15761.17</v>
      </c>
      <c r="E18" s="200">
        <f>C18*0.79*12</f>
        <v>38277.396</v>
      </c>
      <c r="F18" s="200">
        <f>E18*10%</f>
        <v>3827.7396000000003</v>
      </c>
      <c r="G18" s="200">
        <f>E18-F18</f>
        <v>34449.6564</v>
      </c>
      <c r="H18" s="235">
        <f>D18+G18</f>
        <v>18688.4864</v>
      </c>
      <c r="I18" s="51" t="s">
        <v>346</v>
      </c>
      <c r="J18" s="51">
        <v>17</v>
      </c>
      <c r="K18" s="51"/>
      <c r="L18" s="51">
        <v>13247.94</v>
      </c>
      <c r="M18" s="51"/>
      <c r="N18" s="51"/>
      <c r="O18" s="51"/>
      <c r="P18" s="217">
        <f>H18-L18-L19-L20-L21-L22-L23-L24-L25</f>
        <v>5440.546400000001</v>
      </c>
    </row>
    <row r="19" spans="1:16" ht="15" customHeight="1">
      <c r="A19" s="213"/>
      <c r="B19" s="203"/>
      <c r="C19" s="201"/>
      <c r="D19" s="236"/>
      <c r="E19" s="200"/>
      <c r="F19" s="200"/>
      <c r="G19" s="200"/>
      <c r="H19" s="236"/>
      <c r="I19" s="8"/>
      <c r="J19" s="8"/>
      <c r="K19" s="8"/>
      <c r="L19" s="8"/>
      <c r="M19" s="8"/>
      <c r="N19" s="8"/>
      <c r="O19" s="8"/>
      <c r="P19" s="217"/>
    </row>
    <row r="20" spans="1:16" ht="15" customHeight="1">
      <c r="A20" s="213"/>
      <c r="B20" s="203"/>
      <c r="C20" s="201"/>
      <c r="D20" s="236"/>
      <c r="E20" s="200"/>
      <c r="F20" s="200"/>
      <c r="G20" s="200"/>
      <c r="H20" s="236"/>
      <c r="I20" s="8"/>
      <c r="J20" s="8"/>
      <c r="K20" s="8"/>
      <c r="L20" s="8"/>
      <c r="M20" s="8"/>
      <c r="N20" s="8"/>
      <c r="O20" s="8"/>
      <c r="P20" s="217"/>
    </row>
    <row r="21" spans="1:16" ht="15" customHeight="1">
      <c r="A21" s="213"/>
      <c r="B21" s="203"/>
      <c r="C21" s="201"/>
      <c r="D21" s="236"/>
      <c r="E21" s="200"/>
      <c r="F21" s="200"/>
      <c r="G21" s="200"/>
      <c r="H21" s="236"/>
      <c r="I21" s="8"/>
      <c r="J21" s="8"/>
      <c r="K21" s="8"/>
      <c r="L21" s="8"/>
      <c r="M21" s="8"/>
      <c r="N21" s="8"/>
      <c r="O21" s="8"/>
      <c r="P21" s="217"/>
    </row>
    <row r="22" spans="1:16" ht="15" customHeight="1">
      <c r="A22" s="213"/>
      <c r="B22" s="203"/>
      <c r="C22" s="201"/>
      <c r="D22" s="236"/>
      <c r="E22" s="200"/>
      <c r="F22" s="200"/>
      <c r="G22" s="200"/>
      <c r="H22" s="236"/>
      <c r="I22" s="8"/>
      <c r="J22" s="8"/>
      <c r="K22" s="8"/>
      <c r="L22" s="8"/>
      <c r="M22" s="8"/>
      <c r="N22" s="8"/>
      <c r="O22" s="8"/>
      <c r="P22" s="217"/>
    </row>
    <row r="23" spans="1:16" ht="15" customHeight="1">
      <c r="A23" s="213"/>
      <c r="B23" s="203"/>
      <c r="C23" s="201"/>
      <c r="D23" s="236"/>
      <c r="E23" s="200"/>
      <c r="F23" s="200"/>
      <c r="G23" s="200"/>
      <c r="H23" s="236"/>
      <c r="I23" s="8"/>
      <c r="J23" s="8"/>
      <c r="K23" s="8"/>
      <c r="L23" s="8"/>
      <c r="M23" s="8"/>
      <c r="N23" s="8"/>
      <c r="O23" s="8"/>
      <c r="P23" s="217"/>
    </row>
    <row r="24" spans="1:16" ht="15" customHeight="1">
      <c r="A24" s="213"/>
      <c r="B24" s="203"/>
      <c r="C24" s="201"/>
      <c r="D24" s="236"/>
      <c r="E24" s="200"/>
      <c r="F24" s="200"/>
      <c r="G24" s="200"/>
      <c r="H24" s="236"/>
      <c r="I24" s="8"/>
      <c r="J24" s="8"/>
      <c r="K24" s="8"/>
      <c r="L24" s="8"/>
      <c r="M24" s="8"/>
      <c r="N24" s="8"/>
      <c r="O24" s="8"/>
      <c r="P24" s="217"/>
    </row>
    <row r="25" spans="1:16" ht="15" customHeight="1">
      <c r="A25" s="213"/>
      <c r="B25" s="203"/>
      <c r="C25" s="201"/>
      <c r="D25" s="237"/>
      <c r="E25" s="200"/>
      <c r="F25" s="200"/>
      <c r="G25" s="200"/>
      <c r="H25" s="237"/>
      <c r="I25" s="8"/>
      <c r="J25" s="8"/>
      <c r="K25" s="8"/>
      <c r="L25" s="8"/>
      <c r="M25" s="8"/>
      <c r="N25" s="8"/>
      <c r="O25" s="8"/>
      <c r="P25" s="217"/>
    </row>
    <row r="26" spans="1:16" ht="15" customHeight="1">
      <c r="A26" s="213">
        <v>3</v>
      </c>
      <c r="B26" s="193" t="s">
        <v>22</v>
      </c>
      <c r="C26" s="201">
        <v>23475.4</v>
      </c>
      <c r="D26" s="235">
        <v>-32747.38</v>
      </c>
      <c r="E26" s="200">
        <f>C26*0.79*12</f>
        <v>222546.79200000002</v>
      </c>
      <c r="F26" s="200">
        <f>E26*10%</f>
        <v>22254.679200000002</v>
      </c>
      <c r="G26" s="200">
        <f>E26-F26</f>
        <v>200292.1128</v>
      </c>
      <c r="H26" s="235">
        <f>D26+G26</f>
        <v>167544.7328</v>
      </c>
      <c r="I26" s="8"/>
      <c r="J26" s="8"/>
      <c r="K26" s="8"/>
      <c r="L26" s="8"/>
      <c r="M26" s="8"/>
      <c r="N26" s="8"/>
      <c r="O26" s="8"/>
      <c r="P26" s="217">
        <f>H26-L26-L27-L28-L29-L30-L31-L32-L33</f>
        <v>167544.7328</v>
      </c>
    </row>
    <row r="27" spans="1:16" ht="15" customHeight="1">
      <c r="A27" s="213"/>
      <c r="B27" s="193"/>
      <c r="C27" s="201"/>
      <c r="D27" s="236"/>
      <c r="E27" s="200"/>
      <c r="F27" s="200"/>
      <c r="G27" s="200"/>
      <c r="H27" s="236"/>
      <c r="I27" s="8"/>
      <c r="J27" s="8"/>
      <c r="K27" s="8"/>
      <c r="L27" s="8"/>
      <c r="M27" s="8"/>
      <c r="N27" s="8"/>
      <c r="O27" s="8"/>
      <c r="P27" s="217"/>
    </row>
    <row r="28" spans="1:16" ht="15" customHeight="1">
      <c r="A28" s="213"/>
      <c r="B28" s="193"/>
      <c r="C28" s="201"/>
      <c r="D28" s="236"/>
      <c r="E28" s="200"/>
      <c r="F28" s="200"/>
      <c r="G28" s="200"/>
      <c r="H28" s="236"/>
      <c r="I28" s="8"/>
      <c r="J28" s="8"/>
      <c r="K28" s="8"/>
      <c r="L28" s="8"/>
      <c r="M28" s="8"/>
      <c r="N28" s="8"/>
      <c r="O28" s="8"/>
      <c r="P28" s="217"/>
    </row>
    <row r="29" spans="1:16" ht="15" customHeight="1">
      <c r="A29" s="213"/>
      <c r="B29" s="193"/>
      <c r="C29" s="201"/>
      <c r="D29" s="236"/>
      <c r="E29" s="200"/>
      <c r="F29" s="200"/>
      <c r="G29" s="200"/>
      <c r="H29" s="236"/>
      <c r="I29" s="8"/>
      <c r="J29" s="8"/>
      <c r="K29" s="8"/>
      <c r="L29" s="8"/>
      <c r="M29" s="8"/>
      <c r="N29" s="8"/>
      <c r="O29" s="8"/>
      <c r="P29" s="217"/>
    </row>
    <row r="30" spans="1:16" ht="15" customHeight="1">
      <c r="A30" s="213"/>
      <c r="B30" s="193"/>
      <c r="C30" s="201"/>
      <c r="D30" s="236"/>
      <c r="E30" s="200"/>
      <c r="F30" s="200"/>
      <c r="G30" s="200"/>
      <c r="H30" s="236"/>
      <c r="I30" s="8"/>
      <c r="J30" s="8"/>
      <c r="K30" s="8"/>
      <c r="L30" s="8"/>
      <c r="M30" s="8"/>
      <c r="N30" s="8"/>
      <c r="O30" s="8"/>
      <c r="P30" s="217"/>
    </row>
    <row r="31" spans="1:16" ht="15" customHeight="1">
      <c r="A31" s="213"/>
      <c r="B31" s="193"/>
      <c r="C31" s="201"/>
      <c r="D31" s="236"/>
      <c r="E31" s="200"/>
      <c r="F31" s="200"/>
      <c r="G31" s="200"/>
      <c r="H31" s="236"/>
      <c r="I31" s="8"/>
      <c r="J31" s="8"/>
      <c r="K31" s="8"/>
      <c r="L31" s="8"/>
      <c r="M31" s="8"/>
      <c r="N31" s="8"/>
      <c r="O31" s="8"/>
      <c r="P31" s="217"/>
    </row>
    <row r="32" spans="1:16" ht="15" customHeight="1">
      <c r="A32" s="213"/>
      <c r="B32" s="193"/>
      <c r="C32" s="201"/>
      <c r="D32" s="236"/>
      <c r="E32" s="200"/>
      <c r="F32" s="200"/>
      <c r="G32" s="200"/>
      <c r="H32" s="236"/>
      <c r="I32" s="8"/>
      <c r="J32" s="8"/>
      <c r="K32" s="8"/>
      <c r="L32" s="8"/>
      <c r="M32" s="8"/>
      <c r="N32" s="8"/>
      <c r="O32" s="8"/>
      <c r="P32" s="217"/>
    </row>
    <row r="33" spans="1:16" ht="15" customHeight="1">
      <c r="A33" s="213"/>
      <c r="B33" s="193"/>
      <c r="C33" s="201"/>
      <c r="D33" s="237"/>
      <c r="E33" s="200"/>
      <c r="F33" s="200"/>
      <c r="G33" s="200"/>
      <c r="H33" s="237"/>
      <c r="I33" s="8"/>
      <c r="J33" s="8"/>
      <c r="K33" s="8"/>
      <c r="L33" s="8"/>
      <c r="M33" s="8"/>
      <c r="N33" s="8"/>
      <c r="O33" s="8"/>
      <c r="P33" s="217"/>
    </row>
    <row r="34" spans="1:16" ht="15" customHeight="1">
      <c r="A34" s="213">
        <v>4</v>
      </c>
      <c r="B34" s="214" t="s">
        <v>23</v>
      </c>
      <c r="C34" s="201">
        <v>4022.4</v>
      </c>
      <c r="D34" s="235">
        <v>5126.1</v>
      </c>
      <c r="E34" s="200">
        <f>C34*0.79*12</f>
        <v>38132.352000000006</v>
      </c>
      <c r="F34" s="200">
        <f>E34*10%</f>
        <v>3813.235200000001</v>
      </c>
      <c r="G34" s="200">
        <f>E34-F34</f>
        <v>34319.1168</v>
      </c>
      <c r="H34" s="235">
        <f>D34+G34</f>
        <v>39445.2168</v>
      </c>
      <c r="I34" s="8"/>
      <c r="J34" s="8"/>
      <c r="K34" s="8"/>
      <c r="L34" s="8"/>
      <c r="M34" s="8"/>
      <c r="N34" s="8"/>
      <c r="O34" s="8"/>
      <c r="P34" s="217">
        <f>H34-L34-L35-L36-L37-L38-L39-L40-L41</f>
        <v>39445.2168</v>
      </c>
    </row>
    <row r="35" spans="1:16" ht="15" customHeight="1">
      <c r="A35" s="213"/>
      <c r="B35" s="214"/>
      <c r="C35" s="201"/>
      <c r="D35" s="236"/>
      <c r="E35" s="200"/>
      <c r="F35" s="200"/>
      <c r="G35" s="200"/>
      <c r="H35" s="236"/>
      <c r="I35" s="8"/>
      <c r="J35" s="8"/>
      <c r="K35" s="8"/>
      <c r="L35" s="8"/>
      <c r="M35" s="8"/>
      <c r="N35" s="8"/>
      <c r="O35" s="8"/>
      <c r="P35" s="217"/>
    </row>
    <row r="36" spans="1:16" ht="15" customHeight="1">
      <c r="A36" s="213"/>
      <c r="B36" s="214"/>
      <c r="C36" s="201"/>
      <c r="D36" s="236"/>
      <c r="E36" s="200"/>
      <c r="F36" s="200"/>
      <c r="G36" s="200"/>
      <c r="H36" s="236"/>
      <c r="I36" s="8"/>
      <c r="J36" s="8"/>
      <c r="K36" s="8"/>
      <c r="L36" s="8"/>
      <c r="M36" s="8"/>
      <c r="N36" s="8"/>
      <c r="O36" s="8"/>
      <c r="P36" s="217"/>
    </row>
    <row r="37" spans="1:16" ht="15" customHeight="1">
      <c r="A37" s="213"/>
      <c r="B37" s="214"/>
      <c r="C37" s="201"/>
      <c r="D37" s="236"/>
      <c r="E37" s="200"/>
      <c r="F37" s="200"/>
      <c r="G37" s="200"/>
      <c r="H37" s="236"/>
      <c r="I37" s="8"/>
      <c r="J37" s="8"/>
      <c r="K37" s="8"/>
      <c r="L37" s="8"/>
      <c r="M37" s="8"/>
      <c r="N37" s="8"/>
      <c r="O37" s="8"/>
      <c r="P37" s="217"/>
    </row>
    <row r="38" spans="1:16" ht="15" customHeight="1">
      <c r="A38" s="213"/>
      <c r="B38" s="214"/>
      <c r="C38" s="201"/>
      <c r="D38" s="236"/>
      <c r="E38" s="200"/>
      <c r="F38" s="200"/>
      <c r="G38" s="200"/>
      <c r="H38" s="236"/>
      <c r="I38" s="8"/>
      <c r="J38" s="8"/>
      <c r="K38" s="8"/>
      <c r="L38" s="8"/>
      <c r="M38" s="8"/>
      <c r="N38" s="8"/>
      <c r="O38" s="8"/>
      <c r="P38" s="217"/>
    </row>
    <row r="39" spans="1:16" ht="15" customHeight="1">
      <c r="A39" s="213"/>
      <c r="B39" s="214"/>
      <c r="C39" s="201"/>
      <c r="D39" s="236"/>
      <c r="E39" s="200"/>
      <c r="F39" s="200"/>
      <c r="G39" s="200"/>
      <c r="H39" s="236"/>
      <c r="I39" s="8"/>
      <c r="J39" s="8"/>
      <c r="K39" s="8"/>
      <c r="L39" s="8"/>
      <c r="M39" s="8"/>
      <c r="N39" s="8"/>
      <c r="O39" s="8"/>
      <c r="P39" s="217"/>
    </row>
    <row r="40" spans="1:16" ht="15" customHeight="1">
      <c r="A40" s="213"/>
      <c r="B40" s="214"/>
      <c r="C40" s="201"/>
      <c r="D40" s="236"/>
      <c r="E40" s="200"/>
      <c r="F40" s="200"/>
      <c r="G40" s="200"/>
      <c r="H40" s="236"/>
      <c r="I40" s="8"/>
      <c r="J40" s="8"/>
      <c r="K40" s="8"/>
      <c r="L40" s="8"/>
      <c r="M40" s="8"/>
      <c r="N40" s="8"/>
      <c r="O40" s="8"/>
      <c r="P40" s="217"/>
    </row>
    <row r="41" spans="1:16" ht="15" customHeight="1">
      <c r="A41" s="213"/>
      <c r="B41" s="214"/>
      <c r="C41" s="201"/>
      <c r="D41" s="237"/>
      <c r="E41" s="200"/>
      <c r="F41" s="200"/>
      <c r="G41" s="200"/>
      <c r="H41" s="237"/>
      <c r="I41" s="8"/>
      <c r="J41" s="8"/>
      <c r="K41" s="8"/>
      <c r="L41" s="8"/>
      <c r="M41" s="8"/>
      <c r="N41" s="8"/>
      <c r="O41" s="8"/>
      <c r="P41" s="217"/>
    </row>
    <row r="42" spans="1:16" ht="15" customHeight="1">
      <c r="A42" s="213">
        <v>5</v>
      </c>
      <c r="B42" s="214" t="s">
        <v>24</v>
      </c>
      <c r="C42" s="201">
        <v>23336.6</v>
      </c>
      <c r="D42" s="235">
        <v>-103687.45</v>
      </c>
      <c r="E42" s="200">
        <f>C42*0.79*12</f>
        <v>221230.968</v>
      </c>
      <c r="F42" s="200">
        <f>E42*10%</f>
        <v>22123.0968</v>
      </c>
      <c r="G42" s="200">
        <f>E42-F42</f>
        <v>199107.8712</v>
      </c>
      <c r="H42" s="235">
        <f>D42+G42</f>
        <v>95420.4212</v>
      </c>
      <c r="I42" s="8"/>
      <c r="J42" s="8"/>
      <c r="K42" s="8"/>
      <c r="L42" s="8"/>
      <c r="M42" s="8"/>
      <c r="N42" s="8"/>
      <c r="O42" s="8"/>
      <c r="P42" s="217">
        <f>H42-L42-L43-L44-L45-L46-L47-L48-L49</f>
        <v>95420.4212</v>
      </c>
    </row>
    <row r="43" spans="1:16" ht="15" customHeight="1">
      <c r="A43" s="213"/>
      <c r="B43" s="214"/>
      <c r="C43" s="201"/>
      <c r="D43" s="236"/>
      <c r="E43" s="200"/>
      <c r="F43" s="200"/>
      <c r="G43" s="200"/>
      <c r="H43" s="236"/>
      <c r="I43" s="8"/>
      <c r="J43" s="8"/>
      <c r="K43" s="8"/>
      <c r="L43" s="8"/>
      <c r="M43" s="8"/>
      <c r="N43" s="8"/>
      <c r="O43" s="8"/>
      <c r="P43" s="217"/>
    </row>
    <row r="44" spans="1:16" ht="15" customHeight="1">
      <c r="A44" s="213"/>
      <c r="B44" s="214"/>
      <c r="C44" s="201"/>
      <c r="D44" s="236"/>
      <c r="E44" s="200"/>
      <c r="F44" s="200"/>
      <c r="G44" s="200"/>
      <c r="H44" s="236"/>
      <c r="I44" s="8"/>
      <c r="J44" s="8"/>
      <c r="K44" s="8"/>
      <c r="L44" s="8"/>
      <c r="M44" s="8"/>
      <c r="N44" s="8"/>
      <c r="O44" s="8"/>
      <c r="P44" s="217"/>
    </row>
    <row r="45" spans="1:16" ht="15" customHeight="1">
      <c r="A45" s="213"/>
      <c r="B45" s="214"/>
      <c r="C45" s="201"/>
      <c r="D45" s="236"/>
      <c r="E45" s="200"/>
      <c r="F45" s="200"/>
      <c r="G45" s="200"/>
      <c r="H45" s="236"/>
      <c r="I45" s="8"/>
      <c r="J45" s="8"/>
      <c r="K45" s="8"/>
      <c r="L45" s="8"/>
      <c r="M45" s="8"/>
      <c r="N45" s="8"/>
      <c r="O45" s="8"/>
      <c r="P45" s="217"/>
    </row>
    <row r="46" spans="1:16" ht="15" customHeight="1">
      <c r="A46" s="213"/>
      <c r="B46" s="214"/>
      <c r="C46" s="201"/>
      <c r="D46" s="236"/>
      <c r="E46" s="200"/>
      <c r="F46" s="200"/>
      <c r="G46" s="200"/>
      <c r="H46" s="236"/>
      <c r="I46" s="8"/>
      <c r="J46" s="8"/>
      <c r="K46" s="8"/>
      <c r="L46" s="8"/>
      <c r="M46" s="8"/>
      <c r="N46" s="8"/>
      <c r="O46" s="8"/>
      <c r="P46" s="217"/>
    </row>
    <row r="47" spans="1:16" ht="15" customHeight="1">
      <c r="A47" s="213"/>
      <c r="B47" s="214"/>
      <c r="C47" s="201"/>
      <c r="D47" s="236"/>
      <c r="E47" s="200"/>
      <c r="F47" s="200"/>
      <c r="G47" s="200"/>
      <c r="H47" s="236"/>
      <c r="I47" s="8"/>
      <c r="J47" s="8"/>
      <c r="K47" s="8"/>
      <c r="L47" s="8"/>
      <c r="M47" s="8"/>
      <c r="N47" s="8"/>
      <c r="O47" s="8"/>
      <c r="P47" s="217"/>
    </row>
    <row r="48" spans="1:16" ht="15" customHeight="1">
      <c r="A48" s="213"/>
      <c r="B48" s="214"/>
      <c r="C48" s="201"/>
      <c r="D48" s="236"/>
      <c r="E48" s="200"/>
      <c r="F48" s="200"/>
      <c r="G48" s="200"/>
      <c r="H48" s="236"/>
      <c r="I48" s="8"/>
      <c r="J48" s="8"/>
      <c r="K48" s="8"/>
      <c r="L48" s="8"/>
      <c r="M48" s="8"/>
      <c r="N48" s="8"/>
      <c r="O48" s="8"/>
      <c r="P48" s="217"/>
    </row>
    <row r="49" spans="1:16" ht="15" customHeight="1">
      <c r="A49" s="213"/>
      <c r="B49" s="214"/>
      <c r="C49" s="201"/>
      <c r="D49" s="237"/>
      <c r="E49" s="200"/>
      <c r="F49" s="200"/>
      <c r="G49" s="200"/>
      <c r="H49" s="237"/>
      <c r="I49" s="8"/>
      <c r="J49" s="8"/>
      <c r="K49" s="8"/>
      <c r="L49" s="8"/>
      <c r="M49" s="8"/>
      <c r="N49" s="8"/>
      <c r="O49" s="10"/>
      <c r="P49" s="217"/>
    </row>
    <row r="50" spans="1:16" ht="15" customHeight="1">
      <c r="A50" s="213">
        <v>6</v>
      </c>
      <c r="B50" s="242" t="s">
        <v>25</v>
      </c>
      <c r="C50" s="201">
        <v>4017.9</v>
      </c>
      <c r="D50" s="235">
        <v>8749.8</v>
      </c>
      <c r="E50" s="200">
        <f>C50*0.79*12</f>
        <v>38089.692</v>
      </c>
      <c r="F50" s="200">
        <f>E50*10%</f>
        <v>3808.9692000000005</v>
      </c>
      <c r="G50" s="200">
        <f>E50-F50</f>
        <v>34280.7228</v>
      </c>
      <c r="H50" s="235">
        <f>D50+G50</f>
        <v>43030.522800000006</v>
      </c>
      <c r="I50" s="8" t="s">
        <v>199</v>
      </c>
      <c r="J50" s="8">
        <v>2</v>
      </c>
      <c r="K50" s="8">
        <v>95</v>
      </c>
      <c r="L50" s="8">
        <f>K50*442</f>
        <v>41990</v>
      </c>
      <c r="M50" s="8"/>
      <c r="N50" s="8"/>
      <c r="O50" s="8"/>
      <c r="P50" s="217">
        <f>H50-L50-L51-L52-L53-L54-L55-L56-L57</f>
        <v>1040.522800000006</v>
      </c>
    </row>
    <row r="51" spans="1:16" ht="15" customHeight="1">
      <c r="A51" s="213"/>
      <c r="B51" s="242"/>
      <c r="C51" s="201"/>
      <c r="D51" s="236"/>
      <c r="E51" s="200"/>
      <c r="F51" s="200"/>
      <c r="G51" s="200"/>
      <c r="H51" s="236"/>
      <c r="I51" s="8"/>
      <c r="J51" s="8"/>
      <c r="K51" s="8"/>
      <c r="L51" s="8"/>
      <c r="M51" s="8"/>
      <c r="N51" s="8"/>
      <c r="O51" s="8"/>
      <c r="P51" s="217"/>
    </row>
    <row r="52" spans="1:16" ht="15" customHeight="1">
      <c r="A52" s="213"/>
      <c r="B52" s="242"/>
      <c r="C52" s="201"/>
      <c r="D52" s="236"/>
      <c r="E52" s="200"/>
      <c r="F52" s="200"/>
      <c r="G52" s="200"/>
      <c r="H52" s="236"/>
      <c r="I52" s="8"/>
      <c r="J52" s="8"/>
      <c r="K52" s="8"/>
      <c r="L52" s="8"/>
      <c r="M52" s="8"/>
      <c r="N52" s="8"/>
      <c r="O52" s="8"/>
      <c r="P52" s="217"/>
    </row>
    <row r="53" spans="1:16" ht="15" customHeight="1">
      <c r="A53" s="213"/>
      <c r="B53" s="242"/>
      <c r="C53" s="201"/>
      <c r="D53" s="236"/>
      <c r="E53" s="200"/>
      <c r="F53" s="200"/>
      <c r="G53" s="200"/>
      <c r="H53" s="236"/>
      <c r="I53" s="8"/>
      <c r="J53" s="8"/>
      <c r="K53" s="8"/>
      <c r="L53" s="8"/>
      <c r="M53" s="8"/>
      <c r="N53" s="8"/>
      <c r="O53" s="8"/>
      <c r="P53" s="217"/>
    </row>
    <row r="54" spans="1:16" ht="15" customHeight="1">
      <c r="A54" s="213"/>
      <c r="B54" s="242"/>
      <c r="C54" s="201"/>
      <c r="D54" s="236"/>
      <c r="E54" s="200"/>
      <c r="F54" s="200"/>
      <c r="G54" s="200"/>
      <c r="H54" s="236"/>
      <c r="I54" s="8"/>
      <c r="J54" s="8"/>
      <c r="K54" s="8"/>
      <c r="L54" s="8"/>
      <c r="M54" s="8"/>
      <c r="N54" s="8"/>
      <c r="O54" s="8"/>
      <c r="P54" s="217"/>
    </row>
    <row r="55" spans="1:16" ht="15" customHeight="1">
      <c r="A55" s="213"/>
      <c r="B55" s="242"/>
      <c r="C55" s="201"/>
      <c r="D55" s="236"/>
      <c r="E55" s="200"/>
      <c r="F55" s="200"/>
      <c r="G55" s="200"/>
      <c r="H55" s="236"/>
      <c r="I55" s="8"/>
      <c r="J55" s="8"/>
      <c r="K55" s="8"/>
      <c r="L55" s="8"/>
      <c r="M55" s="8"/>
      <c r="N55" s="8"/>
      <c r="O55" s="8"/>
      <c r="P55" s="217"/>
    </row>
    <row r="56" spans="1:16" ht="15" customHeight="1">
      <c r="A56" s="213"/>
      <c r="B56" s="242"/>
      <c r="C56" s="201"/>
      <c r="D56" s="236"/>
      <c r="E56" s="200"/>
      <c r="F56" s="200"/>
      <c r="G56" s="200"/>
      <c r="H56" s="236"/>
      <c r="I56" s="8"/>
      <c r="J56" s="8"/>
      <c r="K56" s="8"/>
      <c r="L56" s="8"/>
      <c r="M56" s="8"/>
      <c r="N56" s="8"/>
      <c r="O56" s="8"/>
      <c r="P56" s="217"/>
    </row>
    <row r="57" spans="1:16" ht="15" customHeight="1">
      <c r="A57" s="213"/>
      <c r="B57" s="242"/>
      <c r="C57" s="201"/>
      <c r="D57" s="237"/>
      <c r="E57" s="200"/>
      <c r="F57" s="200"/>
      <c r="G57" s="200"/>
      <c r="H57" s="237"/>
      <c r="I57" s="8"/>
      <c r="J57" s="8"/>
      <c r="K57" s="8"/>
      <c r="L57" s="8"/>
      <c r="M57" s="8"/>
      <c r="N57" s="8"/>
      <c r="O57" s="8"/>
      <c r="P57" s="217"/>
    </row>
    <row r="58" spans="1:16" ht="30" customHeight="1">
      <c r="A58" s="213">
        <v>7</v>
      </c>
      <c r="B58" s="194" t="s">
        <v>26</v>
      </c>
      <c r="C58" s="201">
        <v>11853.4</v>
      </c>
      <c r="D58" s="235">
        <v>56587.47</v>
      </c>
      <c r="E58" s="200">
        <f>C58*0.79*12</f>
        <v>112370.23199999999</v>
      </c>
      <c r="F58" s="200">
        <f>E58*10%</f>
        <v>11237.0232</v>
      </c>
      <c r="G58" s="200">
        <f>E58-F58</f>
        <v>101133.2088</v>
      </c>
      <c r="H58" s="235">
        <f>D58+G58</f>
        <v>157720.6788</v>
      </c>
      <c r="I58" s="42" t="s">
        <v>284</v>
      </c>
      <c r="J58" s="42">
        <v>14</v>
      </c>
      <c r="K58" s="42"/>
      <c r="L58" s="42"/>
      <c r="M58" s="42"/>
      <c r="N58" s="42"/>
      <c r="O58" s="42" t="s">
        <v>336</v>
      </c>
      <c r="P58" s="217">
        <f>H58-L58-L59-L60-L61-L62-L63-L64-L65</f>
        <v>142012.6788</v>
      </c>
    </row>
    <row r="59" spans="1:16" ht="45" customHeight="1">
      <c r="A59" s="213"/>
      <c r="B59" s="194"/>
      <c r="C59" s="201"/>
      <c r="D59" s="236"/>
      <c r="E59" s="200"/>
      <c r="F59" s="200"/>
      <c r="G59" s="200"/>
      <c r="H59" s="236"/>
      <c r="I59" s="42" t="s">
        <v>285</v>
      </c>
      <c r="J59" s="42">
        <v>14</v>
      </c>
      <c r="K59" s="42"/>
      <c r="L59" s="42"/>
      <c r="M59" s="42"/>
      <c r="N59" s="42"/>
      <c r="O59" s="42"/>
      <c r="P59" s="217"/>
    </row>
    <row r="60" spans="1:16" ht="32.25" customHeight="1">
      <c r="A60" s="213"/>
      <c r="B60" s="194"/>
      <c r="C60" s="201"/>
      <c r="D60" s="236"/>
      <c r="E60" s="200"/>
      <c r="F60" s="200"/>
      <c r="G60" s="200"/>
      <c r="H60" s="236"/>
      <c r="I60" s="8" t="s">
        <v>207</v>
      </c>
      <c r="J60" s="8">
        <v>8</v>
      </c>
      <c r="K60" s="8">
        <v>28</v>
      </c>
      <c r="L60" s="8">
        <f>K60*561</f>
        <v>15708</v>
      </c>
      <c r="M60" s="8"/>
      <c r="N60" s="8"/>
      <c r="O60" s="8"/>
      <c r="P60" s="217"/>
    </row>
    <row r="61" spans="1:16" ht="15" customHeight="1">
      <c r="A61" s="213"/>
      <c r="B61" s="194"/>
      <c r="C61" s="201"/>
      <c r="D61" s="236"/>
      <c r="E61" s="200"/>
      <c r="F61" s="200"/>
      <c r="G61" s="200"/>
      <c r="H61" s="236"/>
      <c r="I61" s="8"/>
      <c r="J61" s="8"/>
      <c r="K61" s="8"/>
      <c r="L61" s="8"/>
      <c r="M61" s="8"/>
      <c r="N61" s="8"/>
      <c r="O61" s="8"/>
      <c r="P61" s="217"/>
    </row>
    <row r="62" spans="1:16" ht="15" customHeight="1">
      <c r="A62" s="213"/>
      <c r="B62" s="194"/>
      <c r="C62" s="201"/>
      <c r="D62" s="236"/>
      <c r="E62" s="200"/>
      <c r="F62" s="200"/>
      <c r="G62" s="200"/>
      <c r="H62" s="236"/>
      <c r="I62" s="8"/>
      <c r="J62" s="8"/>
      <c r="K62" s="8"/>
      <c r="L62" s="8"/>
      <c r="M62" s="8"/>
      <c r="N62" s="8"/>
      <c r="O62" s="8"/>
      <c r="P62" s="217"/>
    </row>
    <row r="63" spans="1:16" ht="15" customHeight="1">
      <c r="A63" s="213"/>
      <c r="B63" s="194"/>
      <c r="C63" s="201"/>
      <c r="D63" s="236"/>
      <c r="E63" s="200"/>
      <c r="F63" s="200"/>
      <c r="G63" s="200"/>
      <c r="H63" s="236"/>
      <c r="I63" s="8"/>
      <c r="J63" s="8"/>
      <c r="K63" s="8"/>
      <c r="L63" s="8"/>
      <c r="M63" s="8"/>
      <c r="N63" s="8"/>
      <c r="O63" s="8"/>
      <c r="P63" s="217"/>
    </row>
    <row r="64" spans="1:16" ht="15" customHeight="1">
      <c r="A64" s="213"/>
      <c r="B64" s="194"/>
      <c r="C64" s="201"/>
      <c r="D64" s="236"/>
      <c r="E64" s="200"/>
      <c r="F64" s="200"/>
      <c r="G64" s="200"/>
      <c r="H64" s="236"/>
      <c r="I64" s="8"/>
      <c r="J64" s="8"/>
      <c r="K64" s="8"/>
      <c r="L64" s="8"/>
      <c r="M64" s="8"/>
      <c r="N64" s="8"/>
      <c r="O64" s="8"/>
      <c r="P64" s="217"/>
    </row>
    <row r="65" spans="1:16" ht="15" customHeight="1">
      <c r="A65" s="213"/>
      <c r="B65" s="194"/>
      <c r="C65" s="201"/>
      <c r="D65" s="237"/>
      <c r="E65" s="200"/>
      <c r="F65" s="200"/>
      <c r="G65" s="200"/>
      <c r="H65" s="237"/>
      <c r="I65" s="8"/>
      <c r="J65" s="8"/>
      <c r="K65" s="8"/>
      <c r="L65" s="8"/>
      <c r="M65" s="8"/>
      <c r="N65" s="8"/>
      <c r="O65" s="8"/>
      <c r="P65" s="217"/>
    </row>
    <row r="66" spans="1:16" ht="15" customHeight="1">
      <c r="A66" s="213">
        <v>8</v>
      </c>
      <c r="B66" s="193" t="s">
        <v>27</v>
      </c>
      <c r="C66" s="201">
        <v>18986.8</v>
      </c>
      <c r="D66" s="235">
        <v>92654.78</v>
      </c>
      <c r="E66" s="200">
        <f>C66*0.79*12</f>
        <v>179994.864</v>
      </c>
      <c r="F66" s="200">
        <f>E66*10%</f>
        <v>17999.4864</v>
      </c>
      <c r="G66" s="200">
        <f>E66-F66</f>
        <v>161995.3776</v>
      </c>
      <c r="H66" s="235">
        <f>D66+G66</f>
        <v>254650.1576</v>
      </c>
      <c r="I66" s="8"/>
      <c r="J66" s="8"/>
      <c r="K66" s="8"/>
      <c r="L66" s="8"/>
      <c r="M66" s="8"/>
      <c r="N66" s="8"/>
      <c r="O66" s="8"/>
      <c r="P66" s="217">
        <f>H66-L66-L67-L68-L69-L70-L71-L72-L73</f>
        <v>254650.1576</v>
      </c>
    </row>
    <row r="67" spans="1:16" ht="15" customHeight="1">
      <c r="A67" s="213"/>
      <c r="B67" s="193"/>
      <c r="C67" s="201"/>
      <c r="D67" s="236"/>
      <c r="E67" s="200"/>
      <c r="F67" s="200"/>
      <c r="G67" s="200"/>
      <c r="H67" s="236"/>
      <c r="I67" s="8"/>
      <c r="J67" s="8"/>
      <c r="K67" s="8"/>
      <c r="L67" s="8"/>
      <c r="M67" s="8"/>
      <c r="N67" s="8"/>
      <c r="O67" s="8"/>
      <c r="P67" s="217"/>
    </row>
    <row r="68" spans="1:16" ht="15" customHeight="1">
      <c r="A68" s="213"/>
      <c r="B68" s="193"/>
      <c r="C68" s="201"/>
      <c r="D68" s="236"/>
      <c r="E68" s="200"/>
      <c r="F68" s="200"/>
      <c r="G68" s="200"/>
      <c r="H68" s="236"/>
      <c r="I68" s="8"/>
      <c r="J68" s="8"/>
      <c r="K68" s="8"/>
      <c r="L68" s="8"/>
      <c r="M68" s="8"/>
      <c r="N68" s="8"/>
      <c r="O68" s="8"/>
      <c r="P68" s="217"/>
    </row>
    <row r="69" spans="1:16" ht="15" customHeight="1">
      <c r="A69" s="213"/>
      <c r="B69" s="193"/>
      <c r="C69" s="201"/>
      <c r="D69" s="236"/>
      <c r="E69" s="200"/>
      <c r="F69" s="200"/>
      <c r="G69" s="200"/>
      <c r="H69" s="236"/>
      <c r="I69" s="8"/>
      <c r="J69" s="8"/>
      <c r="K69" s="8"/>
      <c r="L69" s="8"/>
      <c r="M69" s="8"/>
      <c r="N69" s="8"/>
      <c r="O69" s="8"/>
      <c r="P69" s="217"/>
    </row>
    <row r="70" spans="1:16" ht="15" customHeight="1">
      <c r="A70" s="213"/>
      <c r="B70" s="193"/>
      <c r="C70" s="201"/>
      <c r="D70" s="236"/>
      <c r="E70" s="200"/>
      <c r="F70" s="200"/>
      <c r="G70" s="200"/>
      <c r="H70" s="236"/>
      <c r="I70" s="8"/>
      <c r="J70" s="8"/>
      <c r="K70" s="8"/>
      <c r="L70" s="8"/>
      <c r="M70" s="8"/>
      <c r="N70" s="8"/>
      <c r="O70" s="8"/>
      <c r="P70" s="217"/>
    </row>
    <row r="71" spans="1:16" ht="15" customHeight="1">
      <c r="A71" s="213"/>
      <c r="B71" s="193"/>
      <c r="C71" s="201"/>
      <c r="D71" s="236"/>
      <c r="E71" s="200"/>
      <c r="F71" s="200"/>
      <c r="G71" s="200"/>
      <c r="H71" s="236"/>
      <c r="I71" s="8"/>
      <c r="J71" s="8"/>
      <c r="K71" s="8"/>
      <c r="L71" s="8"/>
      <c r="M71" s="8"/>
      <c r="N71" s="8"/>
      <c r="O71" s="8"/>
      <c r="P71" s="217"/>
    </row>
    <row r="72" spans="1:16" ht="15" customHeight="1">
      <c r="A72" s="213"/>
      <c r="B72" s="193"/>
      <c r="C72" s="201"/>
      <c r="D72" s="236"/>
      <c r="E72" s="200"/>
      <c r="F72" s="200"/>
      <c r="G72" s="200"/>
      <c r="H72" s="236"/>
      <c r="I72" s="8"/>
      <c r="J72" s="8"/>
      <c r="K72" s="8"/>
      <c r="L72" s="8"/>
      <c r="M72" s="8"/>
      <c r="N72" s="8"/>
      <c r="O72" s="8"/>
      <c r="P72" s="217"/>
    </row>
    <row r="73" spans="1:16" ht="15" customHeight="1">
      <c r="A73" s="213"/>
      <c r="B73" s="193"/>
      <c r="C73" s="201"/>
      <c r="D73" s="237"/>
      <c r="E73" s="200"/>
      <c r="F73" s="200"/>
      <c r="G73" s="200"/>
      <c r="H73" s="237"/>
      <c r="I73" s="8"/>
      <c r="J73" s="8"/>
      <c r="K73" s="8"/>
      <c r="L73" s="8"/>
      <c r="M73" s="8"/>
      <c r="N73" s="8"/>
      <c r="O73" s="8"/>
      <c r="P73" s="217"/>
    </row>
    <row r="74" spans="1:16" ht="44.25" customHeight="1">
      <c r="A74" s="213">
        <v>9</v>
      </c>
      <c r="B74" s="194" t="s">
        <v>28</v>
      </c>
      <c r="C74" s="201">
        <v>27445.5</v>
      </c>
      <c r="D74" s="235">
        <v>52272.91</v>
      </c>
      <c r="E74" s="200">
        <f>C74*0.79*12</f>
        <v>260183.34</v>
      </c>
      <c r="F74" s="200">
        <f>E74*10%</f>
        <v>26018.334000000003</v>
      </c>
      <c r="G74" s="200">
        <f>E74-F74</f>
        <v>234165.006</v>
      </c>
      <c r="H74" s="235">
        <f>D74+G74</f>
        <v>286437.91599999997</v>
      </c>
      <c r="I74" s="8" t="s">
        <v>198</v>
      </c>
      <c r="J74" s="8">
        <v>10</v>
      </c>
      <c r="K74" s="8">
        <v>77</v>
      </c>
      <c r="L74" s="8">
        <v>112495</v>
      </c>
      <c r="M74" s="8"/>
      <c r="N74" s="8"/>
      <c r="O74" s="8" t="s">
        <v>351</v>
      </c>
      <c r="P74" s="217">
        <f>H74-L74-L75-L76-L77-L78-L79-L80-L81</f>
        <v>173942.91599999997</v>
      </c>
    </row>
    <row r="75" spans="1:16" ht="51.75" customHeight="1">
      <c r="A75" s="213"/>
      <c r="B75" s="194"/>
      <c r="C75" s="201"/>
      <c r="D75" s="236"/>
      <c r="E75" s="200"/>
      <c r="F75" s="200"/>
      <c r="G75" s="200"/>
      <c r="H75" s="236"/>
      <c r="I75" s="8" t="s">
        <v>261</v>
      </c>
      <c r="J75" s="8">
        <v>15</v>
      </c>
      <c r="K75" s="8">
        <v>12</v>
      </c>
      <c r="L75" s="8"/>
      <c r="M75" s="8"/>
      <c r="N75" s="8"/>
      <c r="O75" s="8"/>
      <c r="P75" s="217"/>
    </row>
    <row r="76" spans="1:16" ht="15" customHeight="1">
      <c r="A76" s="213"/>
      <c r="B76" s="194"/>
      <c r="C76" s="201"/>
      <c r="D76" s="236"/>
      <c r="E76" s="200"/>
      <c r="F76" s="200"/>
      <c r="G76" s="200"/>
      <c r="H76" s="236"/>
      <c r="I76" s="8"/>
      <c r="J76" s="8"/>
      <c r="K76" s="8"/>
      <c r="L76" s="8"/>
      <c r="M76" s="8"/>
      <c r="N76" s="8"/>
      <c r="O76" s="8"/>
      <c r="P76" s="217"/>
    </row>
    <row r="77" spans="1:16" ht="15" customHeight="1">
      <c r="A77" s="213"/>
      <c r="B77" s="194"/>
      <c r="C77" s="201"/>
      <c r="D77" s="236"/>
      <c r="E77" s="200"/>
      <c r="F77" s="200"/>
      <c r="G77" s="200"/>
      <c r="H77" s="236"/>
      <c r="I77" s="8"/>
      <c r="J77" s="8"/>
      <c r="K77" s="8"/>
      <c r="L77" s="8"/>
      <c r="M77" s="8"/>
      <c r="N77" s="8"/>
      <c r="O77" s="8"/>
      <c r="P77" s="217"/>
    </row>
    <row r="78" spans="1:16" ht="15" customHeight="1">
      <c r="A78" s="213"/>
      <c r="B78" s="194"/>
      <c r="C78" s="201"/>
      <c r="D78" s="236"/>
      <c r="E78" s="200"/>
      <c r="F78" s="200"/>
      <c r="G78" s="200"/>
      <c r="H78" s="236"/>
      <c r="I78" s="8"/>
      <c r="J78" s="8"/>
      <c r="K78" s="8"/>
      <c r="L78" s="8"/>
      <c r="M78" s="8"/>
      <c r="N78" s="8"/>
      <c r="O78" s="8"/>
      <c r="P78" s="217"/>
    </row>
    <row r="79" spans="1:16" ht="15" customHeight="1">
      <c r="A79" s="213"/>
      <c r="B79" s="194"/>
      <c r="C79" s="201"/>
      <c r="D79" s="236"/>
      <c r="E79" s="200"/>
      <c r="F79" s="200"/>
      <c r="G79" s="200"/>
      <c r="H79" s="236"/>
      <c r="I79" s="8"/>
      <c r="J79" s="8"/>
      <c r="K79" s="8"/>
      <c r="L79" s="8"/>
      <c r="M79" s="8"/>
      <c r="N79" s="8"/>
      <c r="O79" s="8"/>
      <c r="P79" s="217"/>
    </row>
    <row r="80" spans="1:16" ht="15" customHeight="1">
      <c r="A80" s="213"/>
      <c r="B80" s="194"/>
      <c r="C80" s="201"/>
      <c r="D80" s="236"/>
      <c r="E80" s="200"/>
      <c r="F80" s="200"/>
      <c r="G80" s="200"/>
      <c r="H80" s="236"/>
      <c r="I80" s="8"/>
      <c r="J80" s="8"/>
      <c r="K80" s="8"/>
      <c r="L80" s="8"/>
      <c r="M80" s="8"/>
      <c r="N80" s="8"/>
      <c r="O80" s="8"/>
      <c r="P80" s="217"/>
    </row>
    <row r="81" spans="1:16" ht="15" customHeight="1">
      <c r="A81" s="213"/>
      <c r="B81" s="194"/>
      <c r="C81" s="201"/>
      <c r="D81" s="237"/>
      <c r="E81" s="200"/>
      <c r="F81" s="200"/>
      <c r="G81" s="200"/>
      <c r="H81" s="237"/>
      <c r="I81" s="8"/>
      <c r="J81" s="8"/>
      <c r="K81" s="8"/>
      <c r="L81" s="8"/>
      <c r="M81" s="8"/>
      <c r="N81" s="8"/>
      <c r="O81" s="8"/>
      <c r="P81" s="217"/>
    </row>
    <row r="82" spans="1:16" ht="27.75" customHeight="1">
      <c r="A82" s="213">
        <v>10</v>
      </c>
      <c r="B82" s="203" t="s">
        <v>29</v>
      </c>
      <c r="C82" s="201">
        <v>13976</v>
      </c>
      <c r="D82" s="235">
        <v>44554.92</v>
      </c>
      <c r="E82" s="200">
        <f>C82*0.79*12</f>
        <v>132492.48</v>
      </c>
      <c r="F82" s="200">
        <f>E82*10%</f>
        <v>13249.248000000001</v>
      </c>
      <c r="G82" s="200">
        <f>E82-F82</f>
        <v>119243.232</v>
      </c>
      <c r="H82" s="235">
        <f>D82+G82</f>
        <v>163798.152</v>
      </c>
      <c r="I82" s="8" t="s">
        <v>199</v>
      </c>
      <c r="J82" s="8">
        <v>2</v>
      </c>
      <c r="K82" s="8">
        <v>60</v>
      </c>
      <c r="L82" s="8">
        <f>K82*442</f>
        <v>26520</v>
      </c>
      <c r="M82" s="8"/>
      <c r="N82" s="8"/>
      <c r="O82" s="8"/>
      <c r="P82" s="217">
        <f>H82-L82-L83-L84-L85-L86-L87-L88-L89</f>
        <v>77598.152</v>
      </c>
    </row>
    <row r="83" spans="1:16" ht="35.25" customHeight="1">
      <c r="A83" s="213"/>
      <c r="B83" s="203"/>
      <c r="C83" s="201"/>
      <c r="D83" s="236"/>
      <c r="E83" s="200"/>
      <c r="F83" s="200"/>
      <c r="G83" s="200"/>
      <c r="H83" s="236"/>
      <c r="I83" s="8" t="s">
        <v>195</v>
      </c>
      <c r="J83" s="8">
        <v>4</v>
      </c>
      <c r="K83" s="8">
        <v>100</v>
      </c>
      <c r="L83" s="8">
        <f>K83*270</f>
        <v>27000</v>
      </c>
      <c r="M83" s="8"/>
      <c r="N83" s="8"/>
      <c r="O83" s="8"/>
      <c r="P83" s="217"/>
    </row>
    <row r="84" spans="1:16" ht="47.25" customHeight="1">
      <c r="A84" s="213"/>
      <c r="B84" s="203"/>
      <c r="C84" s="201"/>
      <c r="D84" s="236"/>
      <c r="E84" s="200"/>
      <c r="F84" s="200"/>
      <c r="G84" s="200"/>
      <c r="H84" s="236"/>
      <c r="I84" s="8" t="s">
        <v>209</v>
      </c>
      <c r="J84" s="8">
        <v>5</v>
      </c>
      <c r="K84" s="8">
        <v>8</v>
      </c>
      <c r="L84" s="8">
        <f>K84*410</f>
        <v>3280</v>
      </c>
      <c r="M84" s="8"/>
      <c r="N84" s="8"/>
      <c r="O84" s="8"/>
      <c r="P84" s="217"/>
    </row>
    <row r="85" spans="1:16" ht="38.25" customHeight="1">
      <c r="A85" s="213"/>
      <c r="B85" s="203"/>
      <c r="C85" s="201"/>
      <c r="D85" s="236"/>
      <c r="E85" s="200"/>
      <c r="F85" s="200"/>
      <c r="G85" s="200"/>
      <c r="H85" s="236"/>
      <c r="I85" s="8" t="s">
        <v>203</v>
      </c>
      <c r="J85" s="8">
        <v>1</v>
      </c>
      <c r="K85" s="8">
        <v>7</v>
      </c>
      <c r="L85" s="8">
        <f>K85*4200</f>
        <v>29400</v>
      </c>
      <c r="M85" s="8"/>
      <c r="N85" s="8"/>
      <c r="O85" s="8"/>
      <c r="P85" s="217"/>
    </row>
    <row r="86" spans="1:16" ht="15" customHeight="1">
      <c r="A86" s="213"/>
      <c r="B86" s="203"/>
      <c r="C86" s="201"/>
      <c r="D86" s="236"/>
      <c r="E86" s="200"/>
      <c r="F86" s="200"/>
      <c r="G86" s="200"/>
      <c r="H86" s="236"/>
      <c r="I86" s="8"/>
      <c r="J86" s="8"/>
      <c r="K86" s="8"/>
      <c r="L86" s="8"/>
      <c r="M86" s="8"/>
      <c r="N86" s="8"/>
      <c r="O86" s="8"/>
      <c r="P86" s="217"/>
    </row>
    <row r="87" spans="1:16" ht="15" customHeight="1">
      <c r="A87" s="213"/>
      <c r="B87" s="203"/>
      <c r="C87" s="201"/>
      <c r="D87" s="236"/>
      <c r="E87" s="200"/>
      <c r="F87" s="200"/>
      <c r="G87" s="200"/>
      <c r="H87" s="236"/>
      <c r="I87" s="8"/>
      <c r="J87" s="8"/>
      <c r="K87" s="8"/>
      <c r="L87" s="8"/>
      <c r="M87" s="8"/>
      <c r="N87" s="8"/>
      <c r="O87" s="8"/>
      <c r="P87" s="217"/>
    </row>
    <row r="88" spans="1:16" ht="15" customHeight="1">
      <c r="A88" s="213"/>
      <c r="B88" s="203"/>
      <c r="C88" s="201"/>
      <c r="D88" s="236"/>
      <c r="E88" s="200"/>
      <c r="F88" s="200"/>
      <c r="G88" s="200"/>
      <c r="H88" s="236"/>
      <c r="I88" s="8"/>
      <c r="J88" s="8"/>
      <c r="K88" s="8"/>
      <c r="L88" s="8"/>
      <c r="M88" s="8"/>
      <c r="N88" s="8"/>
      <c r="O88" s="8"/>
      <c r="P88" s="217"/>
    </row>
    <row r="89" spans="1:16" ht="15" customHeight="1">
      <c r="A89" s="213"/>
      <c r="B89" s="203"/>
      <c r="C89" s="201"/>
      <c r="D89" s="237"/>
      <c r="E89" s="200"/>
      <c r="F89" s="200"/>
      <c r="G89" s="200"/>
      <c r="H89" s="237"/>
      <c r="I89" s="8"/>
      <c r="J89" s="8"/>
      <c r="K89" s="8"/>
      <c r="L89" s="8"/>
      <c r="M89" s="8"/>
      <c r="N89" s="8"/>
      <c r="O89" s="8"/>
      <c r="P89" s="217"/>
    </row>
    <row r="90" spans="1:16" ht="36" customHeight="1">
      <c r="A90" s="213">
        <v>11</v>
      </c>
      <c r="B90" s="203" t="s">
        <v>30</v>
      </c>
      <c r="C90" s="201">
        <v>16839.3</v>
      </c>
      <c r="D90" s="235">
        <v>-109266.82</v>
      </c>
      <c r="E90" s="200">
        <f>C90*0.79*12</f>
        <v>159636.564</v>
      </c>
      <c r="F90" s="200">
        <f>E90*10%</f>
        <v>15963.656400000002</v>
      </c>
      <c r="G90" s="200">
        <f>E90-F90</f>
        <v>143672.9076</v>
      </c>
      <c r="H90" s="235">
        <f>D90+G90</f>
        <v>34406.0876</v>
      </c>
      <c r="I90" s="8" t="s">
        <v>199</v>
      </c>
      <c r="J90" s="8">
        <v>2</v>
      </c>
      <c r="K90" s="8">
        <v>50</v>
      </c>
      <c r="L90" s="8">
        <f>K90*442</f>
        <v>22100</v>
      </c>
      <c r="M90" s="8"/>
      <c r="N90" s="8"/>
      <c r="O90" s="8"/>
      <c r="P90" s="217">
        <f>H90-L90-L91-L92-L93-L94-L95-L96-L97</f>
        <v>966.0875999999989</v>
      </c>
    </row>
    <row r="91" spans="1:16" ht="42" customHeight="1">
      <c r="A91" s="213"/>
      <c r="B91" s="203"/>
      <c r="C91" s="201"/>
      <c r="D91" s="236"/>
      <c r="E91" s="200"/>
      <c r="F91" s="200"/>
      <c r="G91" s="200"/>
      <c r="H91" s="236"/>
      <c r="I91" s="8" t="s">
        <v>195</v>
      </c>
      <c r="J91" s="8">
        <v>4</v>
      </c>
      <c r="K91" s="8">
        <v>42</v>
      </c>
      <c r="L91" s="8">
        <f>K91*270</f>
        <v>11340</v>
      </c>
      <c r="M91" s="8"/>
      <c r="N91" s="8"/>
      <c r="O91" s="8"/>
      <c r="P91" s="217"/>
    </row>
    <row r="92" spans="1:16" ht="36" customHeight="1">
      <c r="A92" s="213"/>
      <c r="B92" s="203"/>
      <c r="C92" s="201"/>
      <c r="D92" s="236"/>
      <c r="E92" s="200"/>
      <c r="F92" s="200"/>
      <c r="G92" s="200"/>
      <c r="H92" s="236"/>
      <c r="I92" s="8"/>
      <c r="J92" s="8"/>
      <c r="K92" s="8"/>
      <c r="L92" s="8"/>
      <c r="M92" s="8"/>
      <c r="N92" s="8"/>
      <c r="O92" s="8"/>
      <c r="P92" s="217"/>
    </row>
    <row r="93" spans="1:16" ht="15" customHeight="1">
      <c r="A93" s="213"/>
      <c r="B93" s="203"/>
      <c r="C93" s="201"/>
      <c r="D93" s="236"/>
      <c r="E93" s="200"/>
      <c r="F93" s="200"/>
      <c r="G93" s="200"/>
      <c r="H93" s="236"/>
      <c r="I93" s="8"/>
      <c r="J93" s="8"/>
      <c r="K93" s="8"/>
      <c r="L93" s="8"/>
      <c r="M93" s="8"/>
      <c r="N93" s="8"/>
      <c r="O93" s="8"/>
      <c r="P93" s="217"/>
    </row>
    <row r="94" spans="1:16" ht="15" customHeight="1">
      <c r="A94" s="213"/>
      <c r="B94" s="203"/>
      <c r="C94" s="201"/>
      <c r="D94" s="236"/>
      <c r="E94" s="200"/>
      <c r="F94" s="200"/>
      <c r="G94" s="200"/>
      <c r="H94" s="236"/>
      <c r="I94" s="8"/>
      <c r="J94" s="8"/>
      <c r="K94" s="8"/>
      <c r="L94" s="8"/>
      <c r="M94" s="8"/>
      <c r="N94" s="8"/>
      <c r="O94" s="8"/>
      <c r="P94" s="217"/>
    </row>
    <row r="95" spans="1:16" ht="15" customHeight="1">
      <c r="A95" s="213"/>
      <c r="B95" s="203"/>
      <c r="C95" s="201"/>
      <c r="D95" s="236"/>
      <c r="E95" s="200"/>
      <c r="F95" s="200"/>
      <c r="G95" s="200"/>
      <c r="H95" s="236"/>
      <c r="I95" s="8"/>
      <c r="J95" s="8"/>
      <c r="K95" s="8"/>
      <c r="L95" s="8"/>
      <c r="M95" s="8"/>
      <c r="N95" s="8"/>
      <c r="O95" s="8"/>
      <c r="P95" s="217"/>
    </row>
    <row r="96" spans="1:16" ht="15" customHeight="1">
      <c r="A96" s="213"/>
      <c r="B96" s="203"/>
      <c r="C96" s="201"/>
      <c r="D96" s="236"/>
      <c r="E96" s="200"/>
      <c r="F96" s="200"/>
      <c r="G96" s="200"/>
      <c r="H96" s="236"/>
      <c r="I96" s="8"/>
      <c r="J96" s="8"/>
      <c r="K96" s="8"/>
      <c r="L96" s="8"/>
      <c r="M96" s="8"/>
      <c r="N96" s="8"/>
      <c r="O96" s="8"/>
      <c r="P96" s="217"/>
    </row>
    <row r="97" spans="1:16" ht="15" customHeight="1">
      <c r="A97" s="213"/>
      <c r="B97" s="203"/>
      <c r="C97" s="201"/>
      <c r="D97" s="237"/>
      <c r="E97" s="200"/>
      <c r="F97" s="200"/>
      <c r="G97" s="200"/>
      <c r="H97" s="237"/>
      <c r="I97" s="8"/>
      <c r="J97" s="8"/>
      <c r="K97" s="8"/>
      <c r="L97" s="8"/>
      <c r="M97" s="8"/>
      <c r="N97" s="8"/>
      <c r="O97" s="8"/>
      <c r="P97" s="217"/>
    </row>
    <row r="98" spans="1:16" ht="45.75" customHeight="1">
      <c r="A98" s="213">
        <v>12</v>
      </c>
      <c r="B98" s="203" t="s">
        <v>31</v>
      </c>
      <c r="C98" s="201">
        <v>10266.7</v>
      </c>
      <c r="D98" s="235">
        <v>66572.14</v>
      </c>
      <c r="E98" s="200">
        <f>C98*0.79*12</f>
        <v>97328.31600000002</v>
      </c>
      <c r="F98" s="200">
        <f>E98*10%</f>
        <v>9732.831600000003</v>
      </c>
      <c r="G98" s="200">
        <f>E98-F98</f>
        <v>87595.48440000002</v>
      </c>
      <c r="H98" s="235">
        <f>D98+G98</f>
        <v>154167.62440000003</v>
      </c>
      <c r="I98" s="8" t="s">
        <v>198</v>
      </c>
      <c r="J98" s="8">
        <v>10</v>
      </c>
      <c r="K98" s="8">
        <v>11</v>
      </c>
      <c r="L98" s="8">
        <v>16555</v>
      </c>
      <c r="M98" s="8"/>
      <c r="N98" s="8"/>
      <c r="O98" s="8" t="s">
        <v>260</v>
      </c>
      <c r="P98" s="217">
        <f>H98-L98-L99-L100-L101-L102-L103-L104-L105</f>
        <v>6929.62440000003</v>
      </c>
    </row>
    <row r="99" spans="1:16" ht="36.75" customHeight="1">
      <c r="A99" s="213"/>
      <c r="B99" s="203"/>
      <c r="C99" s="201"/>
      <c r="D99" s="236"/>
      <c r="E99" s="200"/>
      <c r="F99" s="200"/>
      <c r="G99" s="200"/>
      <c r="H99" s="236"/>
      <c r="I99" s="8" t="s">
        <v>203</v>
      </c>
      <c r="J99" s="8">
        <v>1</v>
      </c>
      <c r="K99" s="8">
        <v>4</v>
      </c>
      <c r="L99" s="8">
        <f>K99*4200</f>
        <v>16800</v>
      </c>
      <c r="M99" s="8"/>
      <c r="N99" s="8"/>
      <c r="O99" s="8"/>
      <c r="P99" s="217"/>
    </row>
    <row r="100" spans="1:16" ht="36.75" customHeight="1">
      <c r="A100" s="213"/>
      <c r="B100" s="203"/>
      <c r="C100" s="201"/>
      <c r="D100" s="236"/>
      <c r="E100" s="200"/>
      <c r="F100" s="200"/>
      <c r="G100" s="200"/>
      <c r="H100" s="236"/>
      <c r="I100" s="8" t="s">
        <v>207</v>
      </c>
      <c r="J100" s="8">
        <v>8</v>
      </c>
      <c r="K100" s="8">
        <v>203</v>
      </c>
      <c r="L100" s="8">
        <f>K100*561</f>
        <v>113883</v>
      </c>
      <c r="M100" s="8"/>
      <c r="N100" s="8"/>
      <c r="O100" s="8"/>
      <c r="P100" s="217"/>
    </row>
    <row r="101" spans="1:16" ht="26.25" customHeight="1">
      <c r="A101" s="213"/>
      <c r="B101" s="203"/>
      <c r="C101" s="201"/>
      <c r="D101" s="236"/>
      <c r="E101" s="200"/>
      <c r="F101" s="200"/>
      <c r="G101" s="200"/>
      <c r="H101" s="236"/>
      <c r="I101" s="8"/>
      <c r="J101" s="8"/>
      <c r="K101" s="8"/>
      <c r="L101" s="8"/>
      <c r="M101" s="8"/>
      <c r="N101" s="8"/>
      <c r="O101" s="8"/>
      <c r="P101" s="217"/>
    </row>
    <row r="102" spans="1:16" ht="15" customHeight="1">
      <c r="A102" s="213"/>
      <c r="B102" s="203"/>
      <c r="C102" s="201"/>
      <c r="D102" s="236"/>
      <c r="E102" s="200"/>
      <c r="F102" s="200"/>
      <c r="G102" s="200"/>
      <c r="H102" s="236"/>
      <c r="I102" s="8"/>
      <c r="J102" s="8"/>
      <c r="K102" s="8"/>
      <c r="L102" s="8"/>
      <c r="M102" s="8"/>
      <c r="N102" s="8"/>
      <c r="O102" s="8"/>
      <c r="P102" s="217"/>
    </row>
    <row r="103" spans="1:16" ht="15" customHeight="1">
      <c r="A103" s="213"/>
      <c r="B103" s="203"/>
      <c r="C103" s="201"/>
      <c r="D103" s="236"/>
      <c r="E103" s="200"/>
      <c r="F103" s="200"/>
      <c r="G103" s="200"/>
      <c r="H103" s="236"/>
      <c r="I103" s="8"/>
      <c r="J103" s="8"/>
      <c r="K103" s="8"/>
      <c r="L103" s="8"/>
      <c r="M103" s="8"/>
      <c r="N103" s="8"/>
      <c r="O103" s="8"/>
      <c r="P103" s="217"/>
    </row>
    <row r="104" spans="1:16" ht="15" customHeight="1">
      <c r="A104" s="213"/>
      <c r="B104" s="203"/>
      <c r="C104" s="201"/>
      <c r="D104" s="236"/>
      <c r="E104" s="200"/>
      <c r="F104" s="200"/>
      <c r="G104" s="200"/>
      <c r="H104" s="236"/>
      <c r="I104" s="8"/>
      <c r="J104" s="8"/>
      <c r="K104" s="8"/>
      <c r="L104" s="8"/>
      <c r="M104" s="8"/>
      <c r="N104" s="8"/>
      <c r="O104" s="8"/>
      <c r="P104" s="217"/>
    </row>
    <row r="105" spans="1:16" ht="15" customHeight="1">
      <c r="A105" s="213"/>
      <c r="B105" s="203"/>
      <c r="C105" s="201"/>
      <c r="D105" s="237"/>
      <c r="E105" s="200"/>
      <c r="F105" s="200"/>
      <c r="G105" s="200"/>
      <c r="H105" s="237"/>
      <c r="I105" s="8"/>
      <c r="J105" s="8"/>
      <c r="K105" s="8"/>
      <c r="L105" s="10"/>
      <c r="M105" s="10"/>
      <c r="N105" s="10"/>
      <c r="O105" s="8"/>
      <c r="P105" s="217"/>
    </row>
    <row r="106" spans="1:16" ht="45" customHeight="1">
      <c r="A106" s="213">
        <v>13</v>
      </c>
      <c r="B106" s="194" t="s">
        <v>32</v>
      </c>
      <c r="C106" s="201">
        <v>5023.2</v>
      </c>
      <c r="D106" s="235">
        <v>105695.6</v>
      </c>
      <c r="E106" s="200">
        <f>C106*0.79*12</f>
        <v>47619.936</v>
      </c>
      <c r="F106" s="200">
        <f>E106*10%</f>
        <v>4761.993600000001</v>
      </c>
      <c r="G106" s="200">
        <f>E106-F106</f>
        <v>42857.9424</v>
      </c>
      <c r="H106" s="235">
        <f>D106+G106</f>
        <v>148553.5424</v>
      </c>
      <c r="I106" s="42" t="s">
        <v>283</v>
      </c>
      <c r="J106" s="42">
        <v>16</v>
      </c>
      <c r="K106" s="42"/>
      <c r="L106" s="42"/>
      <c r="M106" s="42"/>
      <c r="N106" s="42"/>
      <c r="O106" s="42"/>
      <c r="P106" s="217">
        <f>H106-L106-L107-L108-L109-L110-L111-L112-L113</f>
        <v>148553.5424</v>
      </c>
    </row>
    <row r="107" spans="1:16" ht="15" customHeight="1">
      <c r="A107" s="213"/>
      <c r="B107" s="194"/>
      <c r="C107" s="201"/>
      <c r="D107" s="236"/>
      <c r="E107" s="200"/>
      <c r="F107" s="200"/>
      <c r="G107" s="200"/>
      <c r="H107" s="236"/>
      <c r="I107" s="8"/>
      <c r="J107" s="8"/>
      <c r="K107" s="8"/>
      <c r="L107" s="8"/>
      <c r="M107" s="8"/>
      <c r="N107" s="8"/>
      <c r="O107" s="8"/>
      <c r="P107" s="217"/>
    </row>
    <row r="108" spans="1:16" ht="15" customHeight="1">
      <c r="A108" s="213"/>
      <c r="B108" s="194"/>
      <c r="C108" s="201"/>
      <c r="D108" s="236"/>
      <c r="E108" s="200"/>
      <c r="F108" s="200"/>
      <c r="G108" s="200"/>
      <c r="H108" s="236"/>
      <c r="I108" s="8"/>
      <c r="J108" s="8"/>
      <c r="K108" s="8"/>
      <c r="L108" s="8"/>
      <c r="M108" s="8"/>
      <c r="N108" s="8"/>
      <c r="O108" s="8"/>
      <c r="P108" s="217"/>
    </row>
    <row r="109" spans="1:16" ht="15" customHeight="1">
      <c r="A109" s="213"/>
      <c r="B109" s="194"/>
      <c r="C109" s="201"/>
      <c r="D109" s="236"/>
      <c r="E109" s="200"/>
      <c r="F109" s="200"/>
      <c r="G109" s="200"/>
      <c r="H109" s="236"/>
      <c r="I109" s="8"/>
      <c r="J109" s="8"/>
      <c r="K109" s="8"/>
      <c r="L109" s="8"/>
      <c r="M109" s="8"/>
      <c r="N109" s="8"/>
      <c r="O109" s="8"/>
      <c r="P109" s="217"/>
    </row>
    <row r="110" spans="1:16" ht="15" customHeight="1">
      <c r="A110" s="213"/>
      <c r="B110" s="194"/>
      <c r="C110" s="201"/>
      <c r="D110" s="236"/>
      <c r="E110" s="200"/>
      <c r="F110" s="200"/>
      <c r="G110" s="200"/>
      <c r="H110" s="236"/>
      <c r="I110" s="8"/>
      <c r="J110" s="8"/>
      <c r="K110" s="8"/>
      <c r="L110" s="8"/>
      <c r="M110" s="8"/>
      <c r="N110" s="8"/>
      <c r="O110" s="8"/>
      <c r="P110" s="217"/>
    </row>
    <row r="111" spans="1:16" ht="15" customHeight="1">
      <c r="A111" s="213"/>
      <c r="B111" s="194"/>
      <c r="C111" s="201"/>
      <c r="D111" s="236"/>
      <c r="E111" s="200"/>
      <c r="F111" s="200"/>
      <c r="G111" s="200"/>
      <c r="H111" s="236"/>
      <c r="I111" s="8"/>
      <c r="J111" s="8"/>
      <c r="K111" s="8"/>
      <c r="L111" s="8"/>
      <c r="M111" s="8"/>
      <c r="N111" s="8"/>
      <c r="O111" s="8"/>
      <c r="P111" s="217"/>
    </row>
    <row r="112" spans="1:16" ht="15" customHeight="1">
      <c r="A112" s="213"/>
      <c r="B112" s="194"/>
      <c r="C112" s="201"/>
      <c r="D112" s="236"/>
      <c r="E112" s="200"/>
      <c r="F112" s="200"/>
      <c r="G112" s="200"/>
      <c r="H112" s="236"/>
      <c r="I112" s="8"/>
      <c r="J112" s="8"/>
      <c r="K112" s="8"/>
      <c r="L112" s="8"/>
      <c r="M112" s="8"/>
      <c r="N112" s="8"/>
      <c r="O112" s="8"/>
      <c r="P112" s="217"/>
    </row>
    <row r="113" spans="1:16" ht="15" customHeight="1">
      <c r="A113" s="213"/>
      <c r="B113" s="194"/>
      <c r="C113" s="201"/>
      <c r="D113" s="237"/>
      <c r="E113" s="200"/>
      <c r="F113" s="200"/>
      <c r="G113" s="200"/>
      <c r="H113" s="237"/>
      <c r="I113" s="8"/>
      <c r="J113" s="8"/>
      <c r="K113" s="8"/>
      <c r="L113" s="8"/>
      <c r="M113" s="8"/>
      <c r="N113" s="8"/>
      <c r="O113" s="8"/>
      <c r="P113" s="217"/>
    </row>
    <row r="114" spans="1:16" ht="15" customHeight="1">
      <c r="A114" s="213">
        <v>14</v>
      </c>
      <c r="B114" s="203" t="s">
        <v>33</v>
      </c>
      <c r="C114" s="201">
        <v>26374.1</v>
      </c>
      <c r="D114" s="235">
        <v>-152101.83</v>
      </c>
      <c r="E114" s="200">
        <f>C114*0.79*12</f>
        <v>250026.468</v>
      </c>
      <c r="F114" s="200">
        <f>E114*10%</f>
        <v>25002.646800000002</v>
      </c>
      <c r="G114" s="200">
        <f>E114-F114</f>
        <v>225023.8212</v>
      </c>
      <c r="H114" s="235">
        <f>D114+G114</f>
        <v>72921.99120000002</v>
      </c>
      <c r="I114" s="8" t="s">
        <v>195</v>
      </c>
      <c r="J114" s="8">
        <v>4</v>
      </c>
      <c r="K114" s="8">
        <v>265</v>
      </c>
      <c r="L114" s="8">
        <f>K114*270</f>
        <v>71550</v>
      </c>
      <c r="M114" s="8"/>
      <c r="N114" s="8"/>
      <c r="O114" s="8"/>
      <c r="P114" s="217">
        <f>H114-L114-L115-L116-L117-L118-L119-L120-L121</f>
        <v>1371.9912000000186</v>
      </c>
    </row>
    <row r="115" spans="1:16" ht="15" customHeight="1">
      <c r="A115" s="213"/>
      <c r="B115" s="203"/>
      <c r="C115" s="201"/>
      <c r="D115" s="236"/>
      <c r="E115" s="200"/>
      <c r="F115" s="200"/>
      <c r="G115" s="200"/>
      <c r="H115" s="236"/>
      <c r="I115" s="8"/>
      <c r="J115" s="8"/>
      <c r="K115" s="8"/>
      <c r="L115" s="8"/>
      <c r="M115" s="8"/>
      <c r="N115" s="8"/>
      <c r="O115" s="8"/>
      <c r="P115" s="217"/>
    </row>
    <row r="116" spans="1:16" ht="15" customHeight="1">
      <c r="A116" s="213"/>
      <c r="B116" s="203"/>
      <c r="C116" s="201"/>
      <c r="D116" s="236"/>
      <c r="E116" s="200"/>
      <c r="F116" s="200"/>
      <c r="G116" s="200"/>
      <c r="H116" s="236"/>
      <c r="I116" s="8"/>
      <c r="J116" s="8"/>
      <c r="K116" s="8"/>
      <c r="L116" s="8"/>
      <c r="M116" s="8"/>
      <c r="N116" s="8"/>
      <c r="O116" s="8"/>
      <c r="P116" s="217"/>
    </row>
    <row r="117" spans="1:16" ht="15" customHeight="1">
      <c r="A117" s="213"/>
      <c r="B117" s="203"/>
      <c r="C117" s="201"/>
      <c r="D117" s="236"/>
      <c r="E117" s="200"/>
      <c r="F117" s="200"/>
      <c r="G117" s="200"/>
      <c r="H117" s="236"/>
      <c r="I117" s="8"/>
      <c r="J117" s="8"/>
      <c r="K117" s="8"/>
      <c r="L117" s="8"/>
      <c r="M117" s="8"/>
      <c r="N117" s="8"/>
      <c r="O117" s="8"/>
      <c r="P117" s="217"/>
    </row>
    <row r="118" spans="1:16" ht="15" customHeight="1">
      <c r="A118" s="213"/>
      <c r="B118" s="203"/>
      <c r="C118" s="201"/>
      <c r="D118" s="236"/>
      <c r="E118" s="200"/>
      <c r="F118" s="200"/>
      <c r="G118" s="200"/>
      <c r="H118" s="236"/>
      <c r="I118" s="8"/>
      <c r="J118" s="8"/>
      <c r="K118" s="8"/>
      <c r="L118" s="8"/>
      <c r="M118" s="8"/>
      <c r="N118" s="8"/>
      <c r="O118" s="8"/>
      <c r="P118" s="217"/>
    </row>
    <row r="119" spans="1:16" ht="15" customHeight="1">
      <c r="A119" s="213"/>
      <c r="B119" s="203"/>
      <c r="C119" s="201"/>
      <c r="D119" s="236"/>
      <c r="E119" s="200"/>
      <c r="F119" s="200"/>
      <c r="G119" s="200"/>
      <c r="H119" s="236"/>
      <c r="I119" s="8"/>
      <c r="J119" s="8"/>
      <c r="K119" s="8"/>
      <c r="L119" s="8"/>
      <c r="M119" s="8"/>
      <c r="N119" s="8"/>
      <c r="O119" s="8"/>
      <c r="P119" s="217"/>
    </row>
    <row r="120" spans="1:16" ht="15" customHeight="1">
      <c r="A120" s="213"/>
      <c r="B120" s="203"/>
      <c r="C120" s="201"/>
      <c r="D120" s="236"/>
      <c r="E120" s="200"/>
      <c r="F120" s="200"/>
      <c r="G120" s="200"/>
      <c r="H120" s="236"/>
      <c r="I120" s="8"/>
      <c r="J120" s="8"/>
      <c r="K120" s="8"/>
      <c r="L120" s="8"/>
      <c r="M120" s="8"/>
      <c r="N120" s="8"/>
      <c r="O120" s="8"/>
      <c r="P120" s="217"/>
    </row>
    <row r="121" spans="1:16" ht="15" customHeight="1">
      <c r="A121" s="213"/>
      <c r="B121" s="203"/>
      <c r="C121" s="201"/>
      <c r="D121" s="237"/>
      <c r="E121" s="200"/>
      <c r="F121" s="200"/>
      <c r="G121" s="200"/>
      <c r="H121" s="237"/>
      <c r="I121" s="8"/>
      <c r="J121" s="8"/>
      <c r="K121" s="8"/>
      <c r="L121" s="8"/>
      <c r="M121" s="8"/>
      <c r="N121" s="8"/>
      <c r="O121" s="8"/>
      <c r="P121" s="217"/>
    </row>
    <row r="122" spans="1:16" ht="15" customHeight="1">
      <c r="A122" s="213">
        <v>15</v>
      </c>
      <c r="B122" s="193" t="s">
        <v>34</v>
      </c>
      <c r="C122" s="201">
        <v>14792.7</v>
      </c>
      <c r="D122" s="235">
        <v>65961.67</v>
      </c>
      <c r="E122" s="200">
        <f>C122*0.79*12</f>
        <v>140234.79600000003</v>
      </c>
      <c r="F122" s="200">
        <f>E122*10%</f>
        <v>14023.479600000004</v>
      </c>
      <c r="G122" s="200">
        <f>E122-F122</f>
        <v>126211.31640000003</v>
      </c>
      <c r="H122" s="235">
        <f>D122+G122</f>
        <v>192172.98640000002</v>
      </c>
      <c r="I122" s="8"/>
      <c r="J122" s="8"/>
      <c r="K122" s="8"/>
      <c r="L122" s="8"/>
      <c r="M122" s="8"/>
      <c r="N122" s="8"/>
      <c r="O122" s="8"/>
      <c r="P122" s="217">
        <f>H122-L122-L123-L124-L125-L126-L127-L128-L129</f>
        <v>192172.98640000002</v>
      </c>
    </row>
    <row r="123" spans="1:16" ht="15" customHeight="1">
      <c r="A123" s="213"/>
      <c r="B123" s="193"/>
      <c r="C123" s="201"/>
      <c r="D123" s="236"/>
      <c r="E123" s="200"/>
      <c r="F123" s="200"/>
      <c r="G123" s="200"/>
      <c r="H123" s="236"/>
      <c r="I123" s="8"/>
      <c r="J123" s="8"/>
      <c r="K123" s="8"/>
      <c r="L123" s="8"/>
      <c r="M123" s="8"/>
      <c r="N123" s="8"/>
      <c r="O123" s="8"/>
      <c r="P123" s="217"/>
    </row>
    <row r="124" spans="1:16" ht="15" customHeight="1">
      <c r="A124" s="213"/>
      <c r="B124" s="193"/>
      <c r="C124" s="201"/>
      <c r="D124" s="236"/>
      <c r="E124" s="200"/>
      <c r="F124" s="200"/>
      <c r="G124" s="200"/>
      <c r="H124" s="236"/>
      <c r="I124" s="8"/>
      <c r="J124" s="8"/>
      <c r="K124" s="8"/>
      <c r="L124" s="8"/>
      <c r="M124" s="8"/>
      <c r="N124" s="8"/>
      <c r="O124" s="8"/>
      <c r="P124" s="217"/>
    </row>
    <row r="125" spans="1:16" ht="15" customHeight="1">
      <c r="A125" s="213"/>
      <c r="B125" s="193"/>
      <c r="C125" s="201"/>
      <c r="D125" s="236"/>
      <c r="E125" s="200"/>
      <c r="F125" s="200"/>
      <c r="G125" s="200"/>
      <c r="H125" s="236"/>
      <c r="I125" s="8"/>
      <c r="J125" s="8"/>
      <c r="K125" s="8"/>
      <c r="L125" s="8"/>
      <c r="M125" s="8"/>
      <c r="N125" s="8"/>
      <c r="O125" s="8"/>
      <c r="P125" s="217"/>
    </row>
    <row r="126" spans="1:16" ht="15" customHeight="1">
      <c r="A126" s="213"/>
      <c r="B126" s="193"/>
      <c r="C126" s="201"/>
      <c r="D126" s="236"/>
      <c r="E126" s="200"/>
      <c r="F126" s="200"/>
      <c r="G126" s="200"/>
      <c r="H126" s="236"/>
      <c r="I126" s="8"/>
      <c r="J126" s="8"/>
      <c r="K126" s="8"/>
      <c r="L126" s="8"/>
      <c r="M126" s="8"/>
      <c r="N126" s="8"/>
      <c r="O126" s="8"/>
      <c r="P126" s="217"/>
    </row>
    <row r="127" spans="1:16" ht="15" customHeight="1">
      <c r="A127" s="213"/>
      <c r="B127" s="193"/>
      <c r="C127" s="201"/>
      <c r="D127" s="236"/>
      <c r="E127" s="200"/>
      <c r="F127" s="200"/>
      <c r="G127" s="200"/>
      <c r="H127" s="236"/>
      <c r="I127" s="8"/>
      <c r="J127" s="8"/>
      <c r="K127" s="8"/>
      <c r="L127" s="8"/>
      <c r="M127" s="8"/>
      <c r="N127" s="8"/>
      <c r="O127" s="8"/>
      <c r="P127" s="217"/>
    </row>
    <row r="128" spans="1:16" ht="15" customHeight="1">
      <c r="A128" s="213"/>
      <c r="B128" s="193"/>
      <c r="C128" s="201"/>
      <c r="D128" s="236"/>
      <c r="E128" s="200"/>
      <c r="F128" s="200"/>
      <c r="G128" s="200"/>
      <c r="H128" s="236"/>
      <c r="I128" s="8"/>
      <c r="J128" s="8"/>
      <c r="K128" s="8"/>
      <c r="L128" s="8"/>
      <c r="M128" s="8"/>
      <c r="N128" s="8"/>
      <c r="O128" s="8"/>
      <c r="P128" s="217"/>
    </row>
    <row r="129" spans="1:16" ht="15" customHeight="1">
      <c r="A129" s="213"/>
      <c r="B129" s="193"/>
      <c r="C129" s="201"/>
      <c r="D129" s="237"/>
      <c r="E129" s="200"/>
      <c r="F129" s="200"/>
      <c r="G129" s="200"/>
      <c r="H129" s="237"/>
      <c r="I129" s="8"/>
      <c r="J129" s="8"/>
      <c r="K129" s="8"/>
      <c r="L129" s="8"/>
      <c r="M129" s="8"/>
      <c r="N129" s="8"/>
      <c r="O129" s="8"/>
      <c r="P129" s="217"/>
    </row>
    <row r="130" spans="1:16" ht="74.25" customHeight="1">
      <c r="A130" s="213">
        <v>16</v>
      </c>
      <c r="B130" s="194" t="s">
        <v>35</v>
      </c>
      <c r="C130" s="201">
        <v>18297.7</v>
      </c>
      <c r="D130" s="235">
        <v>21507.76</v>
      </c>
      <c r="E130" s="200">
        <f>C130*0.79*12</f>
        <v>173462.196</v>
      </c>
      <c r="F130" s="200">
        <f>E130*10%</f>
        <v>17346.2196</v>
      </c>
      <c r="G130" s="200">
        <f>E130-F130</f>
        <v>156115.97639999999</v>
      </c>
      <c r="H130" s="235">
        <f>D130+G130</f>
        <v>177623.7364</v>
      </c>
      <c r="I130" s="41" t="s">
        <v>190</v>
      </c>
      <c r="J130" s="41">
        <v>14</v>
      </c>
      <c r="K130" s="41">
        <v>24</v>
      </c>
      <c r="L130" s="41">
        <f>K130*700</f>
        <v>16800</v>
      </c>
      <c r="M130" s="8"/>
      <c r="N130" s="8"/>
      <c r="O130" s="8"/>
      <c r="P130" s="217">
        <f>H130-L130-L131-L132-L133-L134-L135-L136-L137</f>
        <v>95823.7364</v>
      </c>
    </row>
    <row r="131" spans="1:16" ht="47.25" customHeight="1">
      <c r="A131" s="213"/>
      <c r="B131" s="194"/>
      <c r="C131" s="201"/>
      <c r="D131" s="236"/>
      <c r="E131" s="200"/>
      <c r="F131" s="200"/>
      <c r="G131" s="200"/>
      <c r="H131" s="236"/>
      <c r="I131" s="8" t="s">
        <v>199</v>
      </c>
      <c r="J131" s="8">
        <v>2</v>
      </c>
      <c r="K131" s="8">
        <v>50</v>
      </c>
      <c r="L131" s="8">
        <f>K131*442</f>
        <v>22100</v>
      </c>
      <c r="M131" s="8"/>
      <c r="N131" s="8"/>
      <c r="O131" s="8"/>
      <c r="P131" s="217"/>
    </row>
    <row r="132" spans="1:16" ht="36" customHeight="1">
      <c r="A132" s="213"/>
      <c r="B132" s="194"/>
      <c r="C132" s="201"/>
      <c r="D132" s="236"/>
      <c r="E132" s="200"/>
      <c r="F132" s="200"/>
      <c r="G132" s="200"/>
      <c r="H132" s="236"/>
      <c r="I132" s="8" t="s">
        <v>272</v>
      </c>
      <c r="J132" s="8">
        <v>4</v>
      </c>
      <c r="K132" s="8">
        <v>50</v>
      </c>
      <c r="L132" s="8">
        <f>K132*270</f>
        <v>13500</v>
      </c>
      <c r="M132" s="8"/>
      <c r="N132" s="8"/>
      <c r="O132" s="8"/>
      <c r="P132" s="217"/>
    </row>
    <row r="133" spans="1:16" ht="39" customHeight="1">
      <c r="A133" s="213"/>
      <c r="B133" s="194"/>
      <c r="C133" s="201"/>
      <c r="D133" s="236"/>
      <c r="E133" s="200"/>
      <c r="F133" s="200"/>
      <c r="G133" s="200"/>
      <c r="H133" s="236"/>
      <c r="I133" s="42" t="s">
        <v>261</v>
      </c>
      <c r="J133" s="42">
        <v>15</v>
      </c>
      <c r="K133" s="42">
        <v>2</v>
      </c>
      <c r="L133" s="42"/>
      <c r="M133" s="42"/>
      <c r="N133" s="42"/>
      <c r="O133" s="42"/>
      <c r="P133" s="217"/>
    </row>
    <row r="134" spans="1:16" ht="36" customHeight="1">
      <c r="A134" s="213"/>
      <c r="B134" s="194"/>
      <c r="C134" s="201"/>
      <c r="D134" s="236"/>
      <c r="E134" s="200"/>
      <c r="F134" s="200"/>
      <c r="G134" s="200"/>
      <c r="H134" s="236"/>
      <c r="I134" s="8" t="s">
        <v>203</v>
      </c>
      <c r="J134" s="8">
        <v>1</v>
      </c>
      <c r="K134" s="8">
        <v>7</v>
      </c>
      <c r="L134" s="8">
        <f>K134*4200</f>
        <v>29400</v>
      </c>
      <c r="M134" s="8"/>
      <c r="N134" s="8"/>
      <c r="O134" s="8"/>
      <c r="P134" s="217"/>
    </row>
    <row r="135" spans="1:16" ht="39" customHeight="1">
      <c r="A135" s="213"/>
      <c r="B135" s="194"/>
      <c r="C135" s="201"/>
      <c r="D135" s="236"/>
      <c r="E135" s="200"/>
      <c r="F135" s="200"/>
      <c r="G135" s="200"/>
      <c r="H135" s="236"/>
      <c r="I135" s="46" t="s">
        <v>273</v>
      </c>
      <c r="J135" s="46">
        <v>14</v>
      </c>
      <c r="K135" s="46">
        <v>16</v>
      </c>
      <c r="L135" s="46"/>
      <c r="M135" s="46"/>
      <c r="N135" s="46"/>
      <c r="O135" s="46" t="s">
        <v>274</v>
      </c>
      <c r="P135" s="217"/>
    </row>
    <row r="136" spans="1:16" ht="15" customHeight="1">
      <c r="A136" s="213"/>
      <c r="B136" s="194"/>
      <c r="C136" s="201"/>
      <c r="D136" s="236"/>
      <c r="E136" s="200"/>
      <c r="F136" s="200"/>
      <c r="G136" s="200"/>
      <c r="H136" s="236"/>
      <c r="I136" s="8"/>
      <c r="J136" s="8"/>
      <c r="K136" s="8"/>
      <c r="L136" s="8"/>
      <c r="M136" s="8"/>
      <c r="N136" s="8"/>
      <c r="O136" s="8"/>
      <c r="P136" s="217"/>
    </row>
    <row r="137" spans="1:16" ht="15" customHeight="1">
      <c r="A137" s="213"/>
      <c r="B137" s="194"/>
      <c r="C137" s="201"/>
      <c r="D137" s="237"/>
      <c r="E137" s="200"/>
      <c r="F137" s="200"/>
      <c r="G137" s="200"/>
      <c r="H137" s="237"/>
      <c r="I137" s="8"/>
      <c r="J137" s="8"/>
      <c r="K137" s="8"/>
      <c r="L137" s="8"/>
      <c r="M137" s="8"/>
      <c r="N137" s="8"/>
      <c r="O137" s="8"/>
      <c r="P137" s="217"/>
    </row>
    <row r="138" spans="1:16" ht="15" customHeight="1">
      <c r="A138" s="213">
        <v>17</v>
      </c>
      <c r="B138" s="194" t="s">
        <v>36</v>
      </c>
      <c r="C138" s="201">
        <v>10529.7</v>
      </c>
      <c r="D138" s="235">
        <v>-18652.87</v>
      </c>
      <c r="E138" s="200">
        <f>C138*0.79*12</f>
        <v>99821.55600000001</v>
      </c>
      <c r="F138" s="200">
        <f>E138*10%</f>
        <v>9982.155600000002</v>
      </c>
      <c r="G138" s="200">
        <f>E138-F138</f>
        <v>89839.40040000001</v>
      </c>
      <c r="H138" s="235">
        <f>D138+G138</f>
        <v>71186.53040000002</v>
      </c>
      <c r="I138" s="42" t="s">
        <v>216</v>
      </c>
      <c r="J138" s="42">
        <v>16</v>
      </c>
      <c r="K138" s="42"/>
      <c r="L138" s="42"/>
      <c r="M138" s="8"/>
      <c r="N138" s="8"/>
      <c r="O138" s="8"/>
      <c r="P138" s="217">
        <f>H138-L138-L139-L140-L141-L142-L143-L144-L145</f>
        <v>57686.53040000002</v>
      </c>
    </row>
    <row r="139" spans="1:16" ht="42.75" customHeight="1">
      <c r="A139" s="213"/>
      <c r="B139" s="194"/>
      <c r="C139" s="201"/>
      <c r="D139" s="236"/>
      <c r="E139" s="200"/>
      <c r="F139" s="200"/>
      <c r="G139" s="200"/>
      <c r="H139" s="236"/>
      <c r="I139" s="8" t="s">
        <v>195</v>
      </c>
      <c r="J139" s="8"/>
      <c r="K139" s="8">
        <v>50</v>
      </c>
      <c r="L139" s="8">
        <f>K139*270</f>
        <v>13500</v>
      </c>
      <c r="M139" s="8"/>
      <c r="N139" s="8"/>
      <c r="O139" s="8"/>
      <c r="P139" s="217"/>
    </row>
    <row r="140" spans="1:16" ht="39.75" customHeight="1">
      <c r="A140" s="213"/>
      <c r="B140" s="194"/>
      <c r="C140" s="201"/>
      <c r="D140" s="236"/>
      <c r="E140" s="200"/>
      <c r="F140" s="200"/>
      <c r="G140" s="200"/>
      <c r="H140" s="236"/>
      <c r="I140" s="42" t="s">
        <v>266</v>
      </c>
      <c r="J140" s="42">
        <v>14</v>
      </c>
      <c r="K140" s="42"/>
      <c r="L140" s="42"/>
      <c r="M140" s="8"/>
      <c r="N140" s="8"/>
      <c r="O140" s="8" t="s">
        <v>267</v>
      </c>
      <c r="P140" s="217"/>
    </row>
    <row r="141" spans="1:16" ht="15" customHeight="1">
      <c r="A141" s="213"/>
      <c r="B141" s="194"/>
      <c r="C141" s="201"/>
      <c r="D141" s="236"/>
      <c r="E141" s="200"/>
      <c r="F141" s="200"/>
      <c r="G141" s="200"/>
      <c r="H141" s="236"/>
      <c r="I141" s="8"/>
      <c r="J141" s="8"/>
      <c r="K141" s="8"/>
      <c r="L141" s="8"/>
      <c r="M141" s="8"/>
      <c r="N141" s="8"/>
      <c r="O141" s="8"/>
      <c r="P141" s="217"/>
    </row>
    <row r="142" spans="1:16" ht="15" customHeight="1">
      <c r="A142" s="213"/>
      <c r="B142" s="194"/>
      <c r="C142" s="201"/>
      <c r="D142" s="236"/>
      <c r="E142" s="200"/>
      <c r="F142" s="200"/>
      <c r="G142" s="200"/>
      <c r="H142" s="236"/>
      <c r="I142" s="8"/>
      <c r="J142" s="8"/>
      <c r="K142" s="8"/>
      <c r="L142" s="8"/>
      <c r="M142" s="8"/>
      <c r="N142" s="8"/>
      <c r="O142" s="8"/>
      <c r="P142" s="217"/>
    </row>
    <row r="143" spans="1:16" ht="15" customHeight="1">
      <c r="A143" s="213"/>
      <c r="B143" s="194"/>
      <c r="C143" s="201"/>
      <c r="D143" s="236"/>
      <c r="E143" s="200"/>
      <c r="F143" s="200"/>
      <c r="G143" s="200"/>
      <c r="H143" s="236"/>
      <c r="I143" s="8"/>
      <c r="J143" s="8"/>
      <c r="K143" s="8"/>
      <c r="L143" s="8"/>
      <c r="M143" s="8"/>
      <c r="N143" s="8"/>
      <c r="O143" s="8"/>
      <c r="P143" s="217"/>
    </row>
    <row r="144" spans="1:16" ht="15" customHeight="1">
      <c r="A144" s="213"/>
      <c r="B144" s="194"/>
      <c r="C144" s="201"/>
      <c r="D144" s="236"/>
      <c r="E144" s="200"/>
      <c r="F144" s="200"/>
      <c r="G144" s="200"/>
      <c r="H144" s="236"/>
      <c r="I144" s="8"/>
      <c r="J144" s="8"/>
      <c r="K144" s="8"/>
      <c r="L144" s="8"/>
      <c r="M144" s="8"/>
      <c r="N144" s="8"/>
      <c r="O144" s="8"/>
      <c r="P144" s="217"/>
    </row>
    <row r="145" spans="1:16" ht="15" customHeight="1">
      <c r="A145" s="213"/>
      <c r="B145" s="194"/>
      <c r="C145" s="201"/>
      <c r="D145" s="237"/>
      <c r="E145" s="200"/>
      <c r="F145" s="200"/>
      <c r="G145" s="200"/>
      <c r="H145" s="237"/>
      <c r="I145" s="8"/>
      <c r="J145" s="8"/>
      <c r="K145" s="8"/>
      <c r="L145" s="8"/>
      <c r="M145" s="8"/>
      <c r="N145" s="8"/>
      <c r="O145" s="8"/>
      <c r="P145" s="217"/>
    </row>
    <row r="146" spans="1:16" ht="15" customHeight="1">
      <c r="A146" s="213">
        <v>18</v>
      </c>
      <c r="B146" s="194" t="s">
        <v>37</v>
      </c>
      <c r="C146" s="201">
        <v>7216.8</v>
      </c>
      <c r="D146" s="235">
        <v>10082.77</v>
      </c>
      <c r="E146" s="200">
        <f>C146*0.79*12</f>
        <v>68415.26400000001</v>
      </c>
      <c r="F146" s="200">
        <f>E146*10%</f>
        <v>6841.526400000002</v>
      </c>
      <c r="G146" s="200">
        <f>E146-F146</f>
        <v>61573.73760000001</v>
      </c>
      <c r="H146" s="235">
        <f>D146+G146</f>
        <v>71656.50760000001</v>
      </c>
      <c r="I146" s="42" t="s">
        <v>216</v>
      </c>
      <c r="J146" s="42">
        <v>16</v>
      </c>
      <c r="K146" s="42"/>
      <c r="L146" s="42"/>
      <c r="M146" s="42"/>
      <c r="N146" s="42"/>
      <c r="O146" s="42" t="s">
        <v>268</v>
      </c>
      <c r="P146" s="217">
        <f>H146-L146-L147-L148-L149-L150-L151-L152-L153</f>
        <v>49741.50760000001</v>
      </c>
    </row>
    <row r="147" spans="1:16" ht="15" customHeight="1">
      <c r="A147" s="213"/>
      <c r="B147" s="194"/>
      <c r="C147" s="201"/>
      <c r="D147" s="236"/>
      <c r="E147" s="200"/>
      <c r="F147" s="200"/>
      <c r="G147" s="200"/>
      <c r="H147" s="236"/>
      <c r="I147" s="8" t="s">
        <v>195</v>
      </c>
      <c r="J147" s="8">
        <v>4</v>
      </c>
      <c r="K147" s="8">
        <v>50</v>
      </c>
      <c r="L147" s="8">
        <f>K147*270</f>
        <v>13500</v>
      </c>
      <c r="M147" s="8"/>
      <c r="N147" s="8"/>
      <c r="O147" s="8"/>
      <c r="P147" s="217"/>
    </row>
    <row r="148" spans="1:16" ht="15" customHeight="1">
      <c r="A148" s="213"/>
      <c r="B148" s="194"/>
      <c r="C148" s="201"/>
      <c r="D148" s="236"/>
      <c r="E148" s="200"/>
      <c r="F148" s="200"/>
      <c r="G148" s="200"/>
      <c r="H148" s="236"/>
      <c r="I148" s="8" t="s">
        <v>207</v>
      </c>
      <c r="J148" s="8">
        <v>8</v>
      </c>
      <c r="K148" s="8">
        <v>15</v>
      </c>
      <c r="L148" s="8">
        <f>K148*561</f>
        <v>8415</v>
      </c>
      <c r="M148" s="8"/>
      <c r="N148" s="8"/>
      <c r="O148" s="8"/>
      <c r="P148" s="217"/>
    </row>
    <row r="149" spans="1:16" ht="15" customHeight="1">
      <c r="A149" s="213"/>
      <c r="B149" s="194"/>
      <c r="C149" s="201"/>
      <c r="D149" s="236"/>
      <c r="E149" s="200"/>
      <c r="F149" s="200"/>
      <c r="G149" s="200"/>
      <c r="H149" s="236"/>
      <c r="I149" s="8"/>
      <c r="J149" s="8"/>
      <c r="K149" s="8"/>
      <c r="L149" s="8"/>
      <c r="M149" s="8"/>
      <c r="N149" s="8"/>
      <c r="O149" s="8"/>
      <c r="P149" s="217"/>
    </row>
    <row r="150" spans="1:16" ht="15" customHeight="1">
      <c r="A150" s="213"/>
      <c r="B150" s="194"/>
      <c r="C150" s="201"/>
      <c r="D150" s="236"/>
      <c r="E150" s="200"/>
      <c r="F150" s="200"/>
      <c r="G150" s="200"/>
      <c r="H150" s="236"/>
      <c r="I150" s="8"/>
      <c r="J150" s="8"/>
      <c r="K150" s="8"/>
      <c r="L150" s="8"/>
      <c r="M150" s="8"/>
      <c r="N150" s="8"/>
      <c r="O150" s="8"/>
      <c r="P150" s="217"/>
    </row>
    <row r="151" spans="1:16" ht="15" customHeight="1">
      <c r="A151" s="213"/>
      <c r="B151" s="194"/>
      <c r="C151" s="201"/>
      <c r="D151" s="236"/>
      <c r="E151" s="200"/>
      <c r="F151" s="200"/>
      <c r="G151" s="200"/>
      <c r="H151" s="236"/>
      <c r="I151" s="8"/>
      <c r="J151" s="8"/>
      <c r="K151" s="8"/>
      <c r="L151" s="8"/>
      <c r="M151" s="8"/>
      <c r="N151" s="8"/>
      <c r="O151" s="8"/>
      <c r="P151" s="217"/>
    </row>
    <row r="152" spans="1:16" ht="15" customHeight="1">
      <c r="A152" s="213"/>
      <c r="B152" s="194"/>
      <c r="C152" s="201"/>
      <c r="D152" s="236"/>
      <c r="E152" s="200"/>
      <c r="F152" s="200"/>
      <c r="G152" s="200"/>
      <c r="H152" s="236"/>
      <c r="I152" s="8"/>
      <c r="J152" s="8"/>
      <c r="K152" s="8"/>
      <c r="L152" s="8"/>
      <c r="M152" s="8"/>
      <c r="N152" s="8"/>
      <c r="O152" s="8"/>
      <c r="P152" s="217"/>
    </row>
    <row r="153" spans="1:16" ht="15" customHeight="1">
      <c r="A153" s="213"/>
      <c r="B153" s="194"/>
      <c r="C153" s="201"/>
      <c r="D153" s="237"/>
      <c r="E153" s="200"/>
      <c r="F153" s="200"/>
      <c r="G153" s="200"/>
      <c r="H153" s="237"/>
      <c r="I153" s="8"/>
      <c r="J153" s="8"/>
      <c r="K153" s="8"/>
      <c r="L153" s="8"/>
      <c r="M153" s="8"/>
      <c r="N153" s="8"/>
      <c r="O153" s="8"/>
      <c r="P153" s="217"/>
    </row>
    <row r="154" spans="1:16" ht="15" customHeight="1">
      <c r="A154" s="213">
        <v>19</v>
      </c>
      <c r="B154" s="204" t="s">
        <v>38</v>
      </c>
      <c r="C154" s="201">
        <v>7197.5</v>
      </c>
      <c r="D154" s="235">
        <v>-12628.82</v>
      </c>
      <c r="E154" s="200">
        <f>C154*0.79*12</f>
        <v>68232.3</v>
      </c>
      <c r="F154" s="200">
        <f>E154*10%</f>
        <v>6823.2300000000005</v>
      </c>
      <c r="G154" s="200">
        <f>E154-F154</f>
        <v>61409.07</v>
      </c>
      <c r="H154" s="235">
        <f>D154+G154</f>
        <v>48780.25</v>
      </c>
      <c r="I154" s="8" t="s">
        <v>195</v>
      </c>
      <c r="J154" s="8">
        <v>4</v>
      </c>
      <c r="K154" s="8">
        <v>50</v>
      </c>
      <c r="L154" s="8">
        <f>K154*270</f>
        <v>13500</v>
      </c>
      <c r="M154" s="8"/>
      <c r="N154" s="8"/>
      <c r="O154" s="8"/>
      <c r="P154" s="217">
        <f>H154-L154-L155-L156-L157-L158-L159-L160-L161</f>
        <v>16206.25</v>
      </c>
    </row>
    <row r="155" spans="1:16" ht="15" customHeight="1">
      <c r="A155" s="213"/>
      <c r="B155" s="204"/>
      <c r="C155" s="201"/>
      <c r="D155" s="236"/>
      <c r="E155" s="200"/>
      <c r="F155" s="200"/>
      <c r="G155" s="200"/>
      <c r="H155" s="236"/>
      <c r="I155" s="8" t="s">
        <v>207</v>
      </c>
      <c r="J155" s="8">
        <v>8</v>
      </c>
      <c r="K155" s="8">
        <v>34</v>
      </c>
      <c r="L155" s="8">
        <f>K155*561</f>
        <v>19074</v>
      </c>
      <c r="M155" s="8"/>
      <c r="N155" s="8"/>
      <c r="O155" s="8"/>
      <c r="P155" s="217"/>
    </row>
    <row r="156" spans="1:16" ht="15" customHeight="1">
      <c r="A156" s="213"/>
      <c r="B156" s="204"/>
      <c r="C156" s="201"/>
      <c r="D156" s="236"/>
      <c r="E156" s="200"/>
      <c r="F156" s="200"/>
      <c r="G156" s="200"/>
      <c r="H156" s="236"/>
      <c r="I156" s="42" t="s">
        <v>216</v>
      </c>
      <c r="J156" s="42">
        <v>16</v>
      </c>
      <c r="K156" s="42"/>
      <c r="L156" s="42"/>
      <c r="M156" s="42"/>
      <c r="N156" s="42"/>
      <c r="O156" s="42" t="s">
        <v>258</v>
      </c>
      <c r="P156" s="217"/>
    </row>
    <row r="157" spans="1:16" ht="15" customHeight="1">
      <c r="A157" s="213"/>
      <c r="B157" s="204"/>
      <c r="C157" s="201"/>
      <c r="D157" s="236"/>
      <c r="E157" s="200"/>
      <c r="F157" s="200"/>
      <c r="G157" s="200"/>
      <c r="H157" s="236"/>
      <c r="I157" s="42" t="s">
        <v>271</v>
      </c>
      <c r="J157" s="42">
        <v>16</v>
      </c>
      <c r="K157" s="42"/>
      <c r="L157" s="42"/>
      <c r="M157" s="42"/>
      <c r="N157" s="42"/>
      <c r="O157" s="42"/>
      <c r="P157" s="217"/>
    </row>
    <row r="158" spans="1:16" ht="15" customHeight="1">
      <c r="A158" s="213"/>
      <c r="B158" s="204"/>
      <c r="C158" s="201"/>
      <c r="D158" s="236"/>
      <c r="E158" s="200"/>
      <c r="F158" s="200"/>
      <c r="G158" s="200"/>
      <c r="H158" s="236"/>
      <c r="I158" s="8"/>
      <c r="J158" s="8"/>
      <c r="K158" s="8"/>
      <c r="L158" s="8"/>
      <c r="M158" s="8"/>
      <c r="N158" s="8"/>
      <c r="O158" s="8"/>
      <c r="P158" s="217"/>
    </row>
    <row r="159" spans="1:16" ht="15" customHeight="1">
      <c r="A159" s="213"/>
      <c r="B159" s="204"/>
      <c r="C159" s="201"/>
      <c r="D159" s="236"/>
      <c r="E159" s="200"/>
      <c r="F159" s="200"/>
      <c r="G159" s="200"/>
      <c r="H159" s="236"/>
      <c r="I159" s="8"/>
      <c r="J159" s="8"/>
      <c r="K159" s="8"/>
      <c r="L159" s="8"/>
      <c r="M159" s="8"/>
      <c r="N159" s="8"/>
      <c r="O159" s="8"/>
      <c r="P159" s="217"/>
    </row>
    <row r="160" spans="1:16" ht="15" customHeight="1">
      <c r="A160" s="213"/>
      <c r="B160" s="204"/>
      <c r="C160" s="201"/>
      <c r="D160" s="236"/>
      <c r="E160" s="200"/>
      <c r="F160" s="200"/>
      <c r="G160" s="200"/>
      <c r="H160" s="236"/>
      <c r="I160" s="8"/>
      <c r="J160" s="8"/>
      <c r="K160" s="8"/>
      <c r="L160" s="8"/>
      <c r="M160" s="8"/>
      <c r="N160" s="8"/>
      <c r="O160" s="8"/>
      <c r="P160" s="217"/>
    </row>
    <row r="161" spans="1:16" ht="15" customHeight="1">
      <c r="A161" s="213"/>
      <c r="B161" s="204"/>
      <c r="C161" s="201"/>
      <c r="D161" s="237"/>
      <c r="E161" s="200"/>
      <c r="F161" s="200"/>
      <c r="G161" s="200"/>
      <c r="H161" s="237"/>
      <c r="I161" s="8"/>
      <c r="J161" s="8"/>
      <c r="K161" s="8"/>
      <c r="L161" s="8"/>
      <c r="M161" s="8"/>
      <c r="N161" s="8"/>
      <c r="O161" s="8"/>
      <c r="P161" s="217"/>
    </row>
    <row r="162" spans="1:16" ht="15" customHeight="1">
      <c r="A162" s="213">
        <v>20</v>
      </c>
      <c r="B162" s="203" t="s">
        <v>39</v>
      </c>
      <c r="C162" s="201">
        <v>14247.7</v>
      </c>
      <c r="D162" s="235">
        <v>-2000.71</v>
      </c>
      <c r="E162" s="200">
        <f>C162*0.79*12</f>
        <v>135068.196</v>
      </c>
      <c r="F162" s="200">
        <f>E162*10%</f>
        <v>13506.8196</v>
      </c>
      <c r="G162" s="200">
        <f>E162-F162</f>
        <v>121561.3764</v>
      </c>
      <c r="H162" s="235">
        <f>D162+G162</f>
        <v>119560.66639999999</v>
      </c>
      <c r="I162" s="8" t="s">
        <v>195</v>
      </c>
      <c r="J162" s="8">
        <v>4</v>
      </c>
      <c r="K162" s="8">
        <v>434</v>
      </c>
      <c r="L162" s="8">
        <f>K162*270</f>
        <v>117180</v>
      </c>
      <c r="M162" s="8"/>
      <c r="N162" s="8"/>
      <c r="O162" s="8"/>
      <c r="P162" s="217">
        <f>H162-L162-L163-L164-L165-L166-L167-L168-L169</f>
        <v>2380.6663999999873</v>
      </c>
    </row>
    <row r="163" spans="1:16" ht="15" customHeight="1">
      <c r="A163" s="213"/>
      <c r="B163" s="203"/>
      <c r="C163" s="201"/>
      <c r="D163" s="236"/>
      <c r="E163" s="200"/>
      <c r="F163" s="200"/>
      <c r="G163" s="200"/>
      <c r="H163" s="236"/>
      <c r="I163" s="8"/>
      <c r="J163" s="8"/>
      <c r="K163" s="8"/>
      <c r="L163" s="8"/>
      <c r="M163" s="8"/>
      <c r="N163" s="8"/>
      <c r="O163" s="8"/>
      <c r="P163" s="217"/>
    </row>
    <row r="164" spans="1:16" ht="15" customHeight="1">
      <c r="A164" s="213"/>
      <c r="B164" s="203"/>
      <c r="C164" s="201"/>
      <c r="D164" s="236"/>
      <c r="E164" s="200"/>
      <c r="F164" s="200"/>
      <c r="G164" s="200"/>
      <c r="H164" s="236"/>
      <c r="I164" s="8"/>
      <c r="J164" s="8"/>
      <c r="K164" s="8"/>
      <c r="L164" s="8"/>
      <c r="M164" s="8"/>
      <c r="N164" s="8"/>
      <c r="O164" s="8"/>
      <c r="P164" s="217"/>
    </row>
    <row r="165" spans="1:16" ht="15" customHeight="1">
      <c r="A165" s="213"/>
      <c r="B165" s="203"/>
      <c r="C165" s="201"/>
      <c r="D165" s="236"/>
      <c r="E165" s="200"/>
      <c r="F165" s="200"/>
      <c r="G165" s="200"/>
      <c r="H165" s="236"/>
      <c r="I165" s="8"/>
      <c r="J165" s="8"/>
      <c r="K165" s="8"/>
      <c r="L165" s="8"/>
      <c r="M165" s="8"/>
      <c r="N165" s="8"/>
      <c r="O165" s="8"/>
      <c r="P165" s="217"/>
    </row>
    <row r="166" spans="1:16" ht="15" customHeight="1">
      <c r="A166" s="213"/>
      <c r="B166" s="203"/>
      <c r="C166" s="201"/>
      <c r="D166" s="236"/>
      <c r="E166" s="200"/>
      <c r="F166" s="200"/>
      <c r="G166" s="200"/>
      <c r="H166" s="236"/>
      <c r="I166" s="8"/>
      <c r="J166" s="8"/>
      <c r="K166" s="8"/>
      <c r="L166" s="8"/>
      <c r="M166" s="8"/>
      <c r="N166" s="8"/>
      <c r="O166" s="8"/>
      <c r="P166" s="217"/>
    </row>
    <row r="167" spans="1:16" ht="15" customHeight="1">
      <c r="A167" s="213"/>
      <c r="B167" s="203"/>
      <c r="C167" s="201"/>
      <c r="D167" s="236"/>
      <c r="E167" s="200"/>
      <c r="F167" s="200"/>
      <c r="G167" s="200"/>
      <c r="H167" s="236"/>
      <c r="I167" s="8"/>
      <c r="J167" s="8"/>
      <c r="K167" s="8"/>
      <c r="L167" s="8"/>
      <c r="M167" s="8"/>
      <c r="N167" s="8"/>
      <c r="O167" s="8"/>
      <c r="P167" s="217"/>
    </row>
    <row r="168" spans="1:16" ht="15" customHeight="1">
      <c r="A168" s="213"/>
      <c r="B168" s="203"/>
      <c r="C168" s="201"/>
      <c r="D168" s="236"/>
      <c r="E168" s="200"/>
      <c r="F168" s="200"/>
      <c r="G168" s="200"/>
      <c r="H168" s="236"/>
      <c r="I168" s="8"/>
      <c r="J168" s="8"/>
      <c r="K168" s="8"/>
      <c r="L168" s="8"/>
      <c r="M168" s="8"/>
      <c r="N168" s="8"/>
      <c r="O168" s="8"/>
      <c r="P168" s="217"/>
    </row>
    <row r="169" spans="1:16" ht="15" customHeight="1">
      <c r="A169" s="213"/>
      <c r="B169" s="203"/>
      <c r="C169" s="201"/>
      <c r="D169" s="237"/>
      <c r="E169" s="200"/>
      <c r="F169" s="200"/>
      <c r="G169" s="200"/>
      <c r="H169" s="237"/>
      <c r="I169" s="8"/>
      <c r="J169" s="8"/>
      <c r="K169" s="8"/>
      <c r="L169" s="8"/>
      <c r="M169" s="8"/>
      <c r="N169" s="8"/>
      <c r="O169" s="8"/>
      <c r="P169" s="217"/>
    </row>
    <row r="170" spans="1:16" ht="15" customHeight="1">
      <c r="A170" s="213">
        <v>21</v>
      </c>
      <c r="B170" s="194" t="s">
        <v>40</v>
      </c>
      <c r="C170" s="201">
        <v>27920.2</v>
      </c>
      <c r="D170" s="235">
        <v>-82013.51</v>
      </c>
      <c r="E170" s="200">
        <f>C170*0.79*12</f>
        <v>264683.49600000004</v>
      </c>
      <c r="F170" s="200">
        <f>E170*10%</f>
        <v>26468.349600000005</v>
      </c>
      <c r="G170" s="200">
        <f>E170-F170</f>
        <v>238215.14640000003</v>
      </c>
      <c r="H170" s="235">
        <f>D170+G170</f>
        <v>156201.63640000002</v>
      </c>
      <c r="I170" s="8" t="s">
        <v>199</v>
      </c>
      <c r="J170" s="8">
        <v>2</v>
      </c>
      <c r="K170" s="8">
        <v>150</v>
      </c>
      <c r="L170" s="8">
        <f>K170*442</f>
        <v>66300</v>
      </c>
      <c r="M170" s="8"/>
      <c r="N170" s="8"/>
      <c r="O170" s="8"/>
      <c r="P170" s="217">
        <f>H170-L170-L171-L172-L173-L174-L175-L176-L177</f>
        <v>32326.636400000018</v>
      </c>
    </row>
    <row r="171" spans="1:16" ht="15" customHeight="1">
      <c r="A171" s="213"/>
      <c r="B171" s="194"/>
      <c r="C171" s="201"/>
      <c r="D171" s="236"/>
      <c r="E171" s="200"/>
      <c r="F171" s="200"/>
      <c r="G171" s="200"/>
      <c r="H171" s="236"/>
      <c r="I171" s="8" t="s">
        <v>195</v>
      </c>
      <c r="J171" s="8">
        <v>4</v>
      </c>
      <c r="K171" s="8">
        <v>50</v>
      </c>
      <c r="L171" s="8">
        <f>K171*270</f>
        <v>13500</v>
      </c>
      <c r="M171" s="8"/>
      <c r="N171" s="8"/>
      <c r="O171" s="8"/>
      <c r="P171" s="217"/>
    </row>
    <row r="172" spans="1:16" ht="15" customHeight="1">
      <c r="A172" s="213"/>
      <c r="B172" s="194"/>
      <c r="C172" s="201"/>
      <c r="D172" s="236"/>
      <c r="E172" s="200"/>
      <c r="F172" s="200"/>
      <c r="G172" s="200"/>
      <c r="H172" s="236"/>
      <c r="I172" s="8" t="s">
        <v>203</v>
      </c>
      <c r="J172" s="8">
        <v>1</v>
      </c>
      <c r="K172" s="8">
        <v>6</v>
      </c>
      <c r="L172" s="8">
        <f>K172*4200</f>
        <v>25200</v>
      </c>
      <c r="M172" s="8"/>
      <c r="N172" s="8"/>
      <c r="O172" s="8"/>
      <c r="P172" s="217"/>
    </row>
    <row r="173" spans="1:16" ht="33" customHeight="1">
      <c r="A173" s="213"/>
      <c r="B173" s="194"/>
      <c r="C173" s="201"/>
      <c r="D173" s="236"/>
      <c r="E173" s="200"/>
      <c r="F173" s="200"/>
      <c r="G173" s="200"/>
      <c r="H173" s="236"/>
      <c r="I173" s="42" t="s">
        <v>261</v>
      </c>
      <c r="J173" s="42">
        <v>15</v>
      </c>
      <c r="K173" s="42">
        <v>2</v>
      </c>
      <c r="L173" s="42"/>
      <c r="M173" s="42"/>
      <c r="N173" s="42"/>
      <c r="O173" s="42" t="s">
        <v>306</v>
      </c>
      <c r="P173" s="217"/>
    </row>
    <row r="174" spans="1:16" ht="62.25" customHeight="1">
      <c r="A174" s="213"/>
      <c r="B174" s="194"/>
      <c r="C174" s="201"/>
      <c r="D174" s="236"/>
      <c r="E174" s="200"/>
      <c r="F174" s="200"/>
      <c r="G174" s="200"/>
      <c r="H174" s="236"/>
      <c r="I174" s="8" t="s">
        <v>198</v>
      </c>
      <c r="J174" s="8">
        <v>10</v>
      </c>
      <c r="K174" s="8">
        <v>13</v>
      </c>
      <c r="L174" s="8">
        <v>18875</v>
      </c>
      <c r="M174" s="8"/>
      <c r="N174" s="8"/>
      <c r="O174" s="8" t="s">
        <v>265</v>
      </c>
      <c r="P174" s="217"/>
    </row>
    <row r="175" spans="1:16" ht="23.25" customHeight="1">
      <c r="A175" s="213"/>
      <c r="B175" s="194"/>
      <c r="C175" s="201"/>
      <c r="D175" s="236"/>
      <c r="E175" s="200"/>
      <c r="F175" s="200"/>
      <c r="G175" s="200"/>
      <c r="H175" s="236"/>
      <c r="I175" s="42" t="s">
        <v>216</v>
      </c>
      <c r="J175" s="42">
        <v>16</v>
      </c>
      <c r="K175" s="42">
        <v>1</v>
      </c>
      <c r="L175" s="42"/>
      <c r="M175" s="42"/>
      <c r="N175" s="42"/>
      <c r="O175" s="42" t="s">
        <v>410</v>
      </c>
      <c r="P175" s="217"/>
    </row>
    <row r="176" spans="1:16" ht="32.25" customHeight="1">
      <c r="A176" s="213"/>
      <c r="B176" s="194"/>
      <c r="C176" s="201"/>
      <c r="D176" s="236"/>
      <c r="E176" s="200"/>
      <c r="F176" s="200"/>
      <c r="G176" s="200"/>
      <c r="H176" s="236"/>
      <c r="I176" s="8"/>
      <c r="J176" s="8"/>
      <c r="K176" s="8"/>
      <c r="L176" s="8"/>
      <c r="M176" s="8"/>
      <c r="N176" s="8"/>
      <c r="O176" s="8"/>
      <c r="P176" s="217"/>
    </row>
    <row r="177" spans="1:16" ht="15" customHeight="1">
      <c r="A177" s="213"/>
      <c r="B177" s="194"/>
      <c r="C177" s="201"/>
      <c r="D177" s="237"/>
      <c r="E177" s="200"/>
      <c r="F177" s="200"/>
      <c r="G177" s="200"/>
      <c r="H177" s="237"/>
      <c r="I177" s="8"/>
      <c r="J177" s="8"/>
      <c r="K177" s="8"/>
      <c r="L177" s="8"/>
      <c r="M177" s="8"/>
      <c r="N177" s="8"/>
      <c r="O177" s="8"/>
      <c r="P177" s="217"/>
    </row>
    <row r="178" spans="1:16" ht="15" customHeight="1">
      <c r="A178" s="213">
        <v>22</v>
      </c>
      <c r="B178" s="203" t="s">
        <v>41</v>
      </c>
      <c r="C178" s="201">
        <v>3931.1</v>
      </c>
      <c r="D178" s="235">
        <v>23038.45</v>
      </c>
      <c r="E178" s="200">
        <f>C178*0.79*12</f>
        <v>37266.828</v>
      </c>
      <c r="F178" s="200">
        <f>E178*10%</f>
        <v>3726.6828000000005</v>
      </c>
      <c r="G178" s="200">
        <f>E178-F178</f>
        <v>33540.1452</v>
      </c>
      <c r="H178" s="235">
        <f>D178+G178</f>
        <v>56578.595199999996</v>
      </c>
      <c r="I178" s="8" t="s">
        <v>203</v>
      </c>
      <c r="J178" s="8">
        <v>1</v>
      </c>
      <c r="K178" s="8">
        <v>8</v>
      </c>
      <c r="L178" s="8">
        <f>K178*4200</f>
        <v>33600</v>
      </c>
      <c r="M178" s="8"/>
      <c r="N178" s="8"/>
      <c r="O178" s="8"/>
      <c r="P178" s="217">
        <f>H178-L178-L179-L180-L181-L182-L183-L184-L185</f>
        <v>22978.595199999996</v>
      </c>
    </row>
    <row r="179" spans="1:16" ht="15" customHeight="1">
      <c r="A179" s="213"/>
      <c r="B179" s="203"/>
      <c r="C179" s="201"/>
      <c r="D179" s="236"/>
      <c r="E179" s="200"/>
      <c r="F179" s="200"/>
      <c r="G179" s="200"/>
      <c r="H179" s="236"/>
      <c r="I179" s="8"/>
      <c r="J179" s="8"/>
      <c r="K179" s="8"/>
      <c r="L179" s="8"/>
      <c r="M179" s="8"/>
      <c r="N179" s="8"/>
      <c r="O179" s="8"/>
      <c r="P179" s="217"/>
    </row>
    <row r="180" spans="1:16" ht="15" customHeight="1">
      <c r="A180" s="213"/>
      <c r="B180" s="203"/>
      <c r="C180" s="201"/>
      <c r="D180" s="236"/>
      <c r="E180" s="200"/>
      <c r="F180" s="200"/>
      <c r="G180" s="200"/>
      <c r="H180" s="236"/>
      <c r="I180" s="8"/>
      <c r="J180" s="8"/>
      <c r="K180" s="8"/>
      <c r="L180" s="8"/>
      <c r="M180" s="8"/>
      <c r="N180" s="8"/>
      <c r="O180" s="8"/>
      <c r="P180" s="217"/>
    </row>
    <row r="181" spans="1:16" ht="15" customHeight="1">
      <c r="A181" s="213"/>
      <c r="B181" s="203"/>
      <c r="C181" s="201"/>
      <c r="D181" s="236"/>
      <c r="E181" s="200"/>
      <c r="F181" s="200"/>
      <c r="G181" s="200"/>
      <c r="H181" s="236"/>
      <c r="I181" s="8"/>
      <c r="J181" s="8"/>
      <c r="K181" s="8"/>
      <c r="L181" s="8"/>
      <c r="M181" s="8"/>
      <c r="N181" s="8"/>
      <c r="O181" s="8"/>
      <c r="P181" s="217"/>
    </row>
    <row r="182" spans="1:16" ht="15" customHeight="1">
      <c r="A182" s="213"/>
      <c r="B182" s="203"/>
      <c r="C182" s="201"/>
      <c r="D182" s="236"/>
      <c r="E182" s="200"/>
      <c r="F182" s="200"/>
      <c r="G182" s="200"/>
      <c r="H182" s="236"/>
      <c r="I182" s="8"/>
      <c r="J182" s="8"/>
      <c r="K182" s="8"/>
      <c r="L182" s="8"/>
      <c r="M182" s="8"/>
      <c r="N182" s="8"/>
      <c r="O182" s="8"/>
      <c r="P182" s="217"/>
    </row>
    <row r="183" spans="1:16" ht="15" customHeight="1">
      <c r="A183" s="213"/>
      <c r="B183" s="203"/>
      <c r="C183" s="201"/>
      <c r="D183" s="236"/>
      <c r="E183" s="200"/>
      <c r="F183" s="200"/>
      <c r="G183" s="200"/>
      <c r="H183" s="236"/>
      <c r="I183" s="8"/>
      <c r="J183" s="8"/>
      <c r="K183" s="8"/>
      <c r="L183" s="8"/>
      <c r="M183" s="8"/>
      <c r="N183" s="8"/>
      <c r="O183" s="8"/>
      <c r="P183" s="217"/>
    </row>
    <row r="184" spans="1:16" ht="15" customHeight="1">
      <c r="A184" s="213"/>
      <c r="B184" s="203"/>
      <c r="C184" s="201"/>
      <c r="D184" s="236"/>
      <c r="E184" s="200"/>
      <c r="F184" s="200"/>
      <c r="G184" s="200"/>
      <c r="H184" s="236"/>
      <c r="I184" s="8"/>
      <c r="J184" s="8"/>
      <c r="K184" s="8"/>
      <c r="L184" s="8"/>
      <c r="M184" s="8"/>
      <c r="N184" s="8"/>
      <c r="O184" s="8"/>
      <c r="P184" s="217"/>
    </row>
    <row r="185" spans="1:16" ht="15" customHeight="1">
      <c r="A185" s="213"/>
      <c r="B185" s="203"/>
      <c r="C185" s="201"/>
      <c r="D185" s="237"/>
      <c r="E185" s="200"/>
      <c r="F185" s="200"/>
      <c r="G185" s="200"/>
      <c r="H185" s="237"/>
      <c r="I185" s="8"/>
      <c r="J185" s="8"/>
      <c r="K185" s="8"/>
      <c r="L185" s="8"/>
      <c r="M185" s="8"/>
      <c r="N185" s="8"/>
      <c r="O185" s="8"/>
      <c r="P185" s="217"/>
    </row>
    <row r="186" spans="1:16" ht="18.75" customHeight="1">
      <c r="A186" s="213">
        <v>23</v>
      </c>
      <c r="B186" s="203" t="s">
        <v>42</v>
      </c>
      <c r="C186" s="201">
        <v>7871.1</v>
      </c>
      <c r="D186" s="235">
        <v>53383.03</v>
      </c>
      <c r="E186" s="200">
        <f>C186*0.79*12</f>
        <v>74618.028</v>
      </c>
      <c r="F186" s="200">
        <f>E186*10%</f>
        <v>7461.802800000001</v>
      </c>
      <c r="G186" s="200">
        <f>E186-F186</f>
        <v>67156.2252</v>
      </c>
      <c r="H186" s="235">
        <f>D186+G186</f>
        <v>120539.2552</v>
      </c>
      <c r="I186" s="41" t="s">
        <v>189</v>
      </c>
      <c r="J186" s="41">
        <v>1</v>
      </c>
      <c r="K186" s="41">
        <v>1</v>
      </c>
      <c r="L186" s="41">
        <v>3950</v>
      </c>
      <c r="M186" s="8"/>
      <c r="N186" s="8"/>
      <c r="O186" s="43" t="s">
        <v>244</v>
      </c>
      <c r="P186" s="217">
        <f>H186-L186-L187-L188-L189-L190-L191-L192-L193</f>
        <v>77029.2552</v>
      </c>
    </row>
    <row r="187" spans="1:16" ht="18" customHeight="1">
      <c r="A187" s="213"/>
      <c r="B187" s="203"/>
      <c r="C187" s="201"/>
      <c r="D187" s="236"/>
      <c r="E187" s="200"/>
      <c r="F187" s="200"/>
      <c r="G187" s="200"/>
      <c r="H187" s="236"/>
      <c r="I187" s="8" t="s">
        <v>189</v>
      </c>
      <c r="J187" s="8">
        <v>1</v>
      </c>
      <c r="K187" s="8">
        <v>6</v>
      </c>
      <c r="L187" s="8">
        <f>K187*4200</f>
        <v>25200</v>
      </c>
      <c r="M187" s="8"/>
      <c r="N187" s="8"/>
      <c r="O187" s="8"/>
      <c r="P187" s="217"/>
    </row>
    <row r="188" spans="1:16" ht="59.25" customHeight="1">
      <c r="A188" s="213"/>
      <c r="B188" s="203"/>
      <c r="C188" s="201"/>
      <c r="D188" s="236"/>
      <c r="E188" s="200"/>
      <c r="F188" s="200"/>
      <c r="G188" s="200"/>
      <c r="H188" s="236"/>
      <c r="I188" s="8" t="s">
        <v>198</v>
      </c>
      <c r="J188" s="8">
        <v>10</v>
      </c>
      <c r="K188" s="8">
        <v>10</v>
      </c>
      <c r="L188" s="8">
        <v>14360</v>
      </c>
      <c r="M188" s="8"/>
      <c r="N188" s="8"/>
      <c r="O188" s="8" t="s">
        <v>264</v>
      </c>
      <c r="P188" s="217"/>
    </row>
    <row r="189" spans="1:16" ht="36" customHeight="1">
      <c r="A189" s="213"/>
      <c r="B189" s="203"/>
      <c r="C189" s="201"/>
      <c r="D189" s="236"/>
      <c r="E189" s="200"/>
      <c r="F189" s="200"/>
      <c r="G189" s="200"/>
      <c r="H189" s="236"/>
      <c r="I189" s="8"/>
      <c r="J189" s="8"/>
      <c r="K189" s="8"/>
      <c r="L189" s="8"/>
      <c r="M189" s="8"/>
      <c r="N189" s="8"/>
      <c r="O189" s="8"/>
      <c r="P189" s="217"/>
    </row>
    <row r="190" spans="1:16" ht="32.25" customHeight="1">
      <c r="A190" s="213"/>
      <c r="B190" s="203"/>
      <c r="C190" s="201"/>
      <c r="D190" s="236"/>
      <c r="E190" s="200"/>
      <c r="F190" s="200"/>
      <c r="G190" s="200"/>
      <c r="H190" s="236"/>
      <c r="I190" s="8"/>
      <c r="J190" s="8"/>
      <c r="K190" s="8"/>
      <c r="L190" s="8"/>
      <c r="M190" s="8"/>
      <c r="N190" s="8"/>
      <c r="O190" s="10"/>
      <c r="P190" s="217"/>
    </row>
    <row r="191" spans="1:16" ht="15" customHeight="1">
      <c r="A191" s="213"/>
      <c r="B191" s="203"/>
      <c r="C191" s="201"/>
      <c r="D191" s="236"/>
      <c r="E191" s="200"/>
      <c r="F191" s="200"/>
      <c r="G191" s="200"/>
      <c r="H191" s="236"/>
      <c r="I191" s="8"/>
      <c r="J191" s="8"/>
      <c r="K191" s="8"/>
      <c r="L191" s="8"/>
      <c r="M191" s="8"/>
      <c r="N191" s="8"/>
      <c r="O191" s="10"/>
      <c r="P191" s="217"/>
    </row>
    <row r="192" spans="1:16" ht="15" customHeight="1">
      <c r="A192" s="213"/>
      <c r="B192" s="203"/>
      <c r="C192" s="201"/>
      <c r="D192" s="236"/>
      <c r="E192" s="200"/>
      <c r="F192" s="200"/>
      <c r="G192" s="200"/>
      <c r="H192" s="236"/>
      <c r="I192" s="8"/>
      <c r="J192" s="8"/>
      <c r="K192" s="8"/>
      <c r="L192" s="8"/>
      <c r="M192" s="8"/>
      <c r="N192" s="8"/>
      <c r="O192" s="10"/>
      <c r="P192" s="217"/>
    </row>
    <row r="193" spans="1:16" ht="15" customHeight="1">
      <c r="A193" s="213"/>
      <c r="B193" s="203"/>
      <c r="C193" s="201"/>
      <c r="D193" s="237"/>
      <c r="E193" s="200"/>
      <c r="F193" s="200"/>
      <c r="G193" s="200"/>
      <c r="H193" s="237"/>
      <c r="I193" s="8"/>
      <c r="J193" s="8"/>
      <c r="K193" s="8"/>
      <c r="L193" s="8"/>
      <c r="M193" s="8"/>
      <c r="N193" s="8"/>
      <c r="O193" s="10"/>
      <c r="P193" s="217"/>
    </row>
    <row r="194" spans="1:16" ht="51" customHeight="1">
      <c r="A194" s="213">
        <v>24</v>
      </c>
      <c r="B194" s="194" t="s">
        <v>43</v>
      </c>
      <c r="C194" s="201">
        <v>15989.1</v>
      </c>
      <c r="D194" s="235">
        <v>-9561.62</v>
      </c>
      <c r="E194" s="200">
        <f>C194*0.79*12</f>
        <v>151576.668</v>
      </c>
      <c r="F194" s="200">
        <f>E194*10%</f>
        <v>15157.6668</v>
      </c>
      <c r="G194" s="200">
        <f>E194-F194</f>
        <v>136419.0012</v>
      </c>
      <c r="H194" s="235">
        <f>D194+G194</f>
        <v>126857.3812</v>
      </c>
      <c r="I194" s="8" t="s">
        <v>198</v>
      </c>
      <c r="J194" s="8">
        <v>10</v>
      </c>
      <c r="K194" s="8">
        <v>6</v>
      </c>
      <c r="L194" s="8">
        <v>8685</v>
      </c>
      <c r="M194" s="8"/>
      <c r="N194" s="8"/>
      <c r="O194" s="8" t="s">
        <v>262</v>
      </c>
      <c r="P194" s="217">
        <f>H194-L194-L195-L196-L197-L198-L199-L200-L201</f>
        <v>19912.381200000003</v>
      </c>
    </row>
    <row r="195" spans="1:16" ht="63" customHeight="1">
      <c r="A195" s="213"/>
      <c r="B195" s="194"/>
      <c r="C195" s="201"/>
      <c r="D195" s="236"/>
      <c r="E195" s="200"/>
      <c r="F195" s="200"/>
      <c r="G195" s="200"/>
      <c r="H195" s="236"/>
      <c r="I195" s="8" t="s">
        <v>199</v>
      </c>
      <c r="J195" s="8">
        <v>2</v>
      </c>
      <c r="K195" s="8">
        <v>70</v>
      </c>
      <c r="L195" s="8">
        <f>K195*442</f>
        <v>30940</v>
      </c>
      <c r="M195" s="8"/>
      <c r="N195" s="8"/>
      <c r="O195" s="8"/>
      <c r="P195" s="217"/>
    </row>
    <row r="196" spans="1:16" ht="36.75" customHeight="1">
      <c r="A196" s="213"/>
      <c r="B196" s="194"/>
      <c r="C196" s="201"/>
      <c r="D196" s="236"/>
      <c r="E196" s="200"/>
      <c r="F196" s="200"/>
      <c r="G196" s="200"/>
      <c r="H196" s="236"/>
      <c r="I196" s="8" t="s">
        <v>207</v>
      </c>
      <c r="J196" s="8">
        <v>8</v>
      </c>
      <c r="K196" s="8">
        <v>120</v>
      </c>
      <c r="L196" s="8">
        <f>K196*561</f>
        <v>67320</v>
      </c>
      <c r="M196" s="8"/>
      <c r="N196" s="8"/>
      <c r="O196" s="8"/>
      <c r="P196" s="217"/>
    </row>
    <row r="197" spans="1:16" ht="36.75" customHeight="1">
      <c r="A197" s="213"/>
      <c r="B197" s="194"/>
      <c r="C197" s="201"/>
      <c r="D197" s="236"/>
      <c r="E197" s="200"/>
      <c r="F197" s="200"/>
      <c r="G197" s="200"/>
      <c r="H197" s="236"/>
      <c r="I197" s="42" t="s">
        <v>261</v>
      </c>
      <c r="J197" s="42">
        <v>15</v>
      </c>
      <c r="K197" s="42">
        <v>1</v>
      </c>
      <c r="L197" s="42"/>
      <c r="M197" s="42"/>
      <c r="N197" s="42"/>
      <c r="O197" s="42" t="s">
        <v>223</v>
      </c>
      <c r="P197" s="217"/>
    </row>
    <row r="198" spans="1:16" ht="15" customHeight="1">
      <c r="A198" s="213"/>
      <c r="B198" s="194"/>
      <c r="C198" s="201"/>
      <c r="D198" s="236"/>
      <c r="E198" s="200"/>
      <c r="F198" s="200"/>
      <c r="G198" s="200"/>
      <c r="H198" s="236"/>
      <c r="I198" s="8"/>
      <c r="J198" s="8"/>
      <c r="K198" s="8"/>
      <c r="L198" s="8"/>
      <c r="M198" s="8"/>
      <c r="N198" s="8"/>
      <c r="O198" s="8"/>
      <c r="P198" s="217"/>
    </row>
    <row r="199" spans="1:16" ht="15" customHeight="1">
      <c r="A199" s="213"/>
      <c r="B199" s="194"/>
      <c r="C199" s="201"/>
      <c r="D199" s="236"/>
      <c r="E199" s="200"/>
      <c r="F199" s="200"/>
      <c r="G199" s="200"/>
      <c r="H199" s="236"/>
      <c r="I199" s="8"/>
      <c r="J199" s="8"/>
      <c r="K199" s="8"/>
      <c r="L199" s="8"/>
      <c r="M199" s="8"/>
      <c r="N199" s="8"/>
      <c r="O199" s="8"/>
      <c r="P199" s="217"/>
    </row>
    <row r="200" spans="1:16" ht="15" customHeight="1">
      <c r="A200" s="213"/>
      <c r="B200" s="194"/>
      <c r="C200" s="201"/>
      <c r="D200" s="236"/>
      <c r="E200" s="200"/>
      <c r="F200" s="200"/>
      <c r="G200" s="200"/>
      <c r="H200" s="236"/>
      <c r="I200" s="8"/>
      <c r="J200" s="8"/>
      <c r="K200" s="8"/>
      <c r="L200" s="8"/>
      <c r="M200" s="8"/>
      <c r="N200" s="8"/>
      <c r="O200" s="8"/>
      <c r="P200" s="217"/>
    </row>
    <row r="201" spans="1:16" ht="15" customHeight="1">
      <c r="A201" s="213"/>
      <c r="B201" s="194"/>
      <c r="C201" s="201"/>
      <c r="D201" s="237"/>
      <c r="E201" s="200"/>
      <c r="F201" s="200"/>
      <c r="G201" s="200"/>
      <c r="H201" s="237"/>
      <c r="I201" s="8"/>
      <c r="J201" s="8"/>
      <c r="K201" s="8"/>
      <c r="L201" s="8"/>
      <c r="M201" s="8"/>
      <c r="N201" s="8"/>
      <c r="O201" s="8"/>
      <c r="P201" s="217"/>
    </row>
    <row r="202" spans="1:16" ht="36.75" customHeight="1">
      <c r="A202" s="213">
        <v>25</v>
      </c>
      <c r="B202" s="194" t="s">
        <v>44</v>
      </c>
      <c r="C202" s="201">
        <v>11908.1</v>
      </c>
      <c r="D202" s="235">
        <v>47114.47</v>
      </c>
      <c r="E202" s="200">
        <f>C202*0.79*12</f>
        <v>112888.78800000002</v>
      </c>
      <c r="F202" s="200">
        <f>E202*10%</f>
        <v>11288.878800000002</v>
      </c>
      <c r="G202" s="200">
        <f>E202-F202</f>
        <v>101599.90920000001</v>
      </c>
      <c r="H202" s="235">
        <f>D202+G202</f>
        <v>148714.37920000002</v>
      </c>
      <c r="I202" s="51" t="s">
        <v>348</v>
      </c>
      <c r="J202" s="51">
        <v>17</v>
      </c>
      <c r="K202" s="51">
        <v>2</v>
      </c>
      <c r="L202" s="51">
        <v>30373.87</v>
      </c>
      <c r="M202" s="51"/>
      <c r="N202" s="51"/>
      <c r="O202" s="51" t="s">
        <v>349</v>
      </c>
      <c r="P202" s="217">
        <f>H202-L202-L203-L204-L205-L206-L207-L208-L209</f>
        <v>76020.50920000003</v>
      </c>
    </row>
    <row r="203" spans="1:16" ht="88.5" customHeight="1">
      <c r="A203" s="213"/>
      <c r="B203" s="194"/>
      <c r="C203" s="201"/>
      <c r="D203" s="236"/>
      <c r="E203" s="200"/>
      <c r="F203" s="200"/>
      <c r="G203" s="200"/>
      <c r="H203" s="236"/>
      <c r="I203" s="8" t="s">
        <v>198</v>
      </c>
      <c r="J203" s="8">
        <v>10</v>
      </c>
      <c r="K203" s="8">
        <v>24</v>
      </c>
      <c r="L203" s="8">
        <v>38120</v>
      </c>
      <c r="M203" s="8"/>
      <c r="N203" s="8"/>
      <c r="O203" s="8" t="s">
        <v>350</v>
      </c>
      <c r="P203" s="217"/>
    </row>
    <row r="204" spans="1:16" ht="36.75" customHeight="1">
      <c r="A204" s="213"/>
      <c r="B204" s="194"/>
      <c r="C204" s="201"/>
      <c r="D204" s="236"/>
      <c r="E204" s="200"/>
      <c r="F204" s="200"/>
      <c r="G204" s="200"/>
      <c r="H204" s="236"/>
      <c r="I204" s="42" t="s">
        <v>357</v>
      </c>
      <c r="J204" s="42">
        <v>14</v>
      </c>
      <c r="K204" s="42"/>
      <c r="L204" s="42"/>
      <c r="M204" s="42"/>
      <c r="N204" s="42"/>
      <c r="O204" s="42"/>
      <c r="P204" s="217"/>
    </row>
    <row r="205" spans="1:16" ht="15" customHeight="1">
      <c r="A205" s="213"/>
      <c r="B205" s="194"/>
      <c r="C205" s="201"/>
      <c r="D205" s="236"/>
      <c r="E205" s="200"/>
      <c r="F205" s="200"/>
      <c r="G205" s="200"/>
      <c r="H205" s="236"/>
      <c r="I205" s="42" t="s">
        <v>409</v>
      </c>
      <c r="J205" s="42">
        <v>1</v>
      </c>
      <c r="K205" s="42">
        <v>1</v>
      </c>
      <c r="L205" s="42">
        <f>K205*4200</f>
        <v>4200</v>
      </c>
      <c r="M205" s="42"/>
      <c r="N205" s="42"/>
      <c r="O205" s="42"/>
      <c r="P205" s="217"/>
    </row>
    <row r="206" spans="1:16" ht="15" customHeight="1">
      <c r="A206" s="213"/>
      <c r="B206" s="194"/>
      <c r="C206" s="201"/>
      <c r="D206" s="236"/>
      <c r="E206" s="200"/>
      <c r="F206" s="200"/>
      <c r="G206" s="200"/>
      <c r="H206" s="236"/>
      <c r="I206" s="8"/>
      <c r="J206" s="8"/>
      <c r="K206" s="8"/>
      <c r="L206" s="8"/>
      <c r="M206" s="8"/>
      <c r="N206" s="8"/>
      <c r="O206" s="8"/>
      <c r="P206" s="217"/>
    </row>
    <row r="207" spans="1:16" ht="15" customHeight="1">
      <c r="A207" s="213"/>
      <c r="B207" s="194"/>
      <c r="C207" s="201"/>
      <c r="D207" s="236"/>
      <c r="E207" s="200"/>
      <c r="F207" s="200"/>
      <c r="G207" s="200"/>
      <c r="H207" s="236"/>
      <c r="I207" s="8"/>
      <c r="J207" s="8"/>
      <c r="K207" s="8"/>
      <c r="L207" s="8"/>
      <c r="M207" s="8"/>
      <c r="N207" s="8"/>
      <c r="O207" s="8"/>
      <c r="P207" s="217"/>
    </row>
    <row r="208" spans="1:16" ht="15" customHeight="1">
      <c r="A208" s="213"/>
      <c r="B208" s="194"/>
      <c r="C208" s="201"/>
      <c r="D208" s="236"/>
      <c r="E208" s="200"/>
      <c r="F208" s="200"/>
      <c r="G208" s="200"/>
      <c r="H208" s="236"/>
      <c r="I208" s="8"/>
      <c r="J208" s="8"/>
      <c r="K208" s="8"/>
      <c r="L208" s="8"/>
      <c r="M208" s="8"/>
      <c r="N208" s="8"/>
      <c r="O208" s="8"/>
      <c r="P208" s="217"/>
    </row>
    <row r="209" spans="1:16" ht="15" customHeight="1">
      <c r="A209" s="213"/>
      <c r="B209" s="194"/>
      <c r="C209" s="201"/>
      <c r="D209" s="237"/>
      <c r="E209" s="200"/>
      <c r="F209" s="200"/>
      <c r="G209" s="200"/>
      <c r="H209" s="237"/>
      <c r="I209" s="8"/>
      <c r="J209" s="8"/>
      <c r="K209" s="8"/>
      <c r="L209" s="8"/>
      <c r="M209" s="8"/>
      <c r="N209" s="8"/>
      <c r="O209" s="8"/>
      <c r="P209" s="217"/>
    </row>
    <row r="210" spans="1:16" ht="15" customHeight="1">
      <c r="A210" s="213">
        <v>26</v>
      </c>
      <c r="B210" s="203" t="s">
        <v>45</v>
      </c>
      <c r="C210" s="201">
        <v>5999.4</v>
      </c>
      <c r="D210" s="235">
        <v>45142.72</v>
      </c>
      <c r="E210" s="200">
        <f>C210*0.79*12</f>
        <v>56874.312</v>
      </c>
      <c r="F210" s="200">
        <f>E210*10%</f>
        <v>5687.4312</v>
      </c>
      <c r="G210" s="200">
        <f>E210-F210</f>
        <v>51186.8808</v>
      </c>
      <c r="H210" s="235">
        <f>D210+G210</f>
        <v>96329.6008</v>
      </c>
      <c r="I210" s="42" t="s">
        <v>270</v>
      </c>
      <c r="J210" s="42">
        <v>16</v>
      </c>
      <c r="K210" s="42"/>
      <c r="L210" s="42"/>
      <c r="M210" s="45"/>
      <c r="N210" s="45"/>
      <c r="O210" s="42" t="s">
        <v>269</v>
      </c>
      <c r="P210" s="217">
        <f>H210-L210-L211-L212-L213-L214-L215-L216-L217</f>
        <v>96329.6008</v>
      </c>
    </row>
    <row r="211" spans="1:16" ht="15" customHeight="1">
      <c r="A211" s="213"/>
      <c r="B211" s="203"/>
      <c r="C211" s="201"/>
      <c r="D211" s="236"/>
      <c r="E211" s="200"/>
      <c r="F211" s="200"/>
      <c r="G211" s="200"/>
      <c r="H211" s="236"/>
      <c r="I211" s="8"/>
      <c r="J211" s="8"/>
      <c r="K211" s="8"/>
      <c r="L211" s="8"/>
      <c r="M211" s="8"/>
      <c r="N211" s="8"/>
      <c r="O211" s="8"/>
      <c r="P211" s="217"/>
    </row>
    <row r="212" spans="1:16" ht="15" customHeight="1">
      <c r="A212" s="213"/>
      <c r="B212" s="203"/>
      <c r="C212" s="201"/>
      <c r="D212" s="236"/>
      <c r="E212" s="200"/>
      <c r="F212" s="200"/>
      <c r="G212" s="200"/>
      <c r="H212" s="236"/>
      <c r="I212" s="8"/>
      <c r="J212" s="8"/>
      <c r="K212" s="8"/>
      <c r="L212" s="8"/>
      <c r="M212" s="8"/>
      <c r="N212" s="8"/>
      <c r="O212" s="8"/>
      <c r="P212" s="217"/>
    </row>
    <row r="213" spans="1:16" ht="15" customHeight="1">
      <c r="A213" s="213"/>
      <c r="B213" s="203"/>
      <c r="C213" s="201"/>
      <c r="D213" s="236"/>
      <c r="E213" s="200"/>
      <c r="F213" s="200"/>
      <c r="G213" s="200"/>
      <c r="H213" s="236"/>
      <c r="I213" s="8"/>
      <c r="J213" s="8"/>
      <c r="K213" s="8"/>
      <c r="L213" s="8"/>
      <c r="M213" s="8"/>
      <c r="N213" s="8"/>
      <c r="O213" s="8"/>
      <c r="P213" s="217"/>
    </row>
    <row r="214" spans="1:16" ht="15" customHeight="1">
      <c r="A214" s="213"/>
      <c r="B214" s="203"/>
      <c r="C214" s="201"/>
      <c r="D214" s="236"/>
      <c r="E214" s="200"/>
      <c r="F214" s="200"/>
      <c r="G214" s="200"/>
      <c r="H214" s="236"/>
      <c r="I214" s="8"/>
      <c r="J214" s="8"/>
      <c r="K214" s="8"/>
      <c r="L214" s="8"/>
      <c r="M214" s="8"/>
      <c r="N214" s="8"/>
      <c r="O214" s="8"/>
      <c r="P214" s="217"/>
    </row>
    <row r="215" spans="1:16" ht="15" customHeight="1">
      <c r="A215" s="213"/>
      <c r="B215" s="203"/>
      <c r="C215" s="201"/>
      <c r="D215" s="236"/>
      <c r="E215" s="200"/>
      <c r="F215" s="200"/>
      <c r="G215" s="200"/>
      <c r="H215" s="236"/>
      <c r="I215" s="8"/>
      <c r="J215" s="8"/>
      <c r="K215" s="8"/>
      <c r="L215" s="8"/>
      <c r="M215" s="8"/>
      <c r="N215" s="8"/>
      <c r="O215" s="8"/>
      <c r="P215" s="217"/>
    </row>
    <row r="216" spans="1:16" ht="15" customHeight="1">
      <c r="A216" s="213"/>
      <c r="B216" s="203"/>
      <c r="C216" s="201"/>
      <c r="D216" s="236"/>
      <c r="E216" s="200"/>
      <c r="F216" s="200"/>
      <c r="G216" s="200"/>
      <c r="H216" s="236"/>
      <c r="I216" s="8"/>
      <c r="J216" s="8"/>
      <c r="K216" s="8"/>
      <c r="L216" s="8"/>
      <c r="M216" s="8"/>
      <c r="N216" s="8"/>
      <c r="O216" s="8"/>
      <c r="P216" s="217"/>
    </row>
    <row r="217" spans="1:16" ht="15" customHeight="1">
      <c r="A217" s="213"/>
      <c r="B217" s="203"/>
      <c r="C217" s="201"/>
      <c r="D217" s="237"/>
      <c r="E217" s="200"/>
      <c r="F217" s="200"/>
      <c r="G217" s="200"/>
      <c r="H217" s="237"/>
      <c r="I217" s="8"/>
      <c r="J217" s="8"/>
      <c r="K217" s="8"/>
      <c r="L217" s="8"/>
      <c r="M217" s="8"/>
      <c r="N217" s="8"/>
      <c r="O217" s="8"/>
      <c r="P217" s="217"/>
    </row>
    <row r="218" spans="1:16" ht="15" customHeight="1">
      <c r="A218" s="213">
        <v>27</v>
      </c>
      <c r="B218" s="216" t="s">
        <v>46</v>
      </c>
      <c r="C218" s="201">
        <v>5947.4</v>
      </c>
      <c r="D218" s="235">
        <v>11754.4</v>
      </c>
      <c r="E218" s="200">
        <f>C218*0.79*12</f>
        <v>56381.352</v>
      </c>
      <c r="F218" s="200">
        <f>E218*10%</f>
        <v>5638.135200000001</v>
      </c>
      <c r="G218" s="200">
        <f>E218-F218</f>
        <v>50743.216799999995</v>
      </c>
      <c r="H218" s="235">
        <f>D218+G218</f>
        <v>62497.616799999996</v>
      </c>
      <c r="I218" s="42" t="s">
        <v>270</v>
      </c>
      <c r="J218" s="42">
        <v>16</v>
      </c>
      <c r="K218" s="42"/>
      <c r="L218" s="42"/>
      <c r="M218" s="45"/>
      <c r="N218" s="45"/>
      <c r="O218" s="42" t="s">
        <v>269</v>
      </c>
      <c r="P218" s="217">
        <f>H218-L218-L219-L220-L221-L222-L223-L224-L225</f>
        <v>62497.616799999996</v>
      </c>
    </row>
    <row r="219" spans="1:16" ht="15" customHeight="1">
      <c r="A219" s="213"/>
      <c r="B219" s="216"/>
      <c r="C219" s="201"/>
      <c r="D219" s="236"/>
      <c r="E219" s="200"/>
      <c r="F219" s="200"/>
      <c r="G219" s="200"/>
      <c r="H219" s="236"/>
      <c r="I219" s="8"/>
      <c r="J219" s="8"/>
      <c r="K219" s="8"/>
      <c r="L219" s="8"/>
      <c r="M219" s="8"/>
      <c r="N219" s="8"/>
      <c r="O219" s="8"/>
      <c r="P219" s="217"/>
    </row>
    <row r="220" spans="1:16" ht="15" customHeight="1">
      <c r="A220" s="213"/>
      <c r="B220" s="216"/>
      <c r="C220" s="201"/>
      <c r="D220" s="236"/>
      <c r="E220" s="200"/>
      <c r="F220" s="200"/>
      <c r="G220" s="200"/>
      <c r="H220" s="236"/>
      <c r="I220" s="8"/>
      <c r="J220" s="8"/>
      <c r="K220" s="8"/>
      <c r="L220" s="8"/>
      <c r="M220" s="8"/>
      <c r="N220" s="8"/>
      <c r="O220" s="8"/>
      <c r="P220" s="217"/>
    </row>
    <row r="221" spans="1:16" ht="15" customHeight="1">
      <c r="A221" s="213"/>
      <c r="B221" s="216"/>
      <c r="C221" s="201"/>
      <c r="D221" s="236"/>
      <c r="E221" s="200"/>
      <c r="F221" s="200"/>
      <c r="G221" s="200"/>
      <c r="H221" s="236"/>
      <c r="I221" s="8"/>
      <c r="J221" s="8"/>
      <c r="K221" s="8"/>
      <c r="L221" s="8"/>
      <c r="M221" s="8"/>
      <c r="N221" s="8"/>
      <c r="O221" s="8"/>
      <c r="P221" s="217"/>
    </row>
    <row r="222" spans="1:16" ht="15" customHeight="1">
      <c r="A222" s="213"/>
      <c r="B222" s="216"/>
      <c r="C222" s="201"/>
      <c r="D222" s="236"/>
      <c r="E222" s="200"/>
      <c r="F222" s="200"/>
      <c r="G222" s="200"/>
      <c r="H222" s="236"/>
      <c r="I222" s="8"/>
      <c r="J222" s="8"/>
      <c r="K222" s="8"/>
      <c r="L222" s="8"/>
      <c r="M222" s="8"/>
      <c r="N222" s="8"/>
      <c r="O222" s="8"/>
      <c r="P222" s="217"/>
    </row>
    <row r="223" spans="1:16" ht="15" customHeight="1">
      <c r="A223" s="213"/>
      <c r="B223" s="216"/>
      <c r="C223" s="201"/>
      <c r="D223" s="236"/>
      <c r="E223" s="200"/>
      <c r="F223" s="200"/>
      <c r="G223" s="200"/>
      <c r="H223" s="236"/>
      <c r="I223" s="8"/>
      <c r="J223" s="8"/>
      <c r="K223" s="8"/>
      <c r="L223" s="8"/>
      <c r="M223" s="8"/>
      <c r="N223" s="8"/>
      <c r="O223" s="8"/>
      <c r="P223" s="217"/>
    </row>
    <row r="224" spans="1:16" ht="15" customHeight="1">
      <c r="A224" s="213"/>
      <c r="B224" s="216"/>
      <c r="C224" s="201"/>
      <c r="D224" s="236"/>
      <c r="E224" s="200"/>
      <c r="F224" s="200"/>
      <c r="G224" s="200"/>
      <c r="H224" s="236"/>
      <c r="I224" s="8"/>
      <c r="J224" s="8"/>
      <c r="K224" s="8"/>
      <c r="L224" s="8"/>
      <c r="M224" s="8"/>
      <c r="N224" s="8"/>
      <c r="O224" s="8"/>
      <c r="P224" s="217"/>
    </row>
    <row r="225" spans="1:16" ht="15" customHeight="1">
      <c r="A225" s="213"/>
      <c r="B225" s="216"/>
      <c r="C225" s="201"/>
      <c r="D225" s="237"/>
      <c r="E225" s="200"/>
      <c r="F225" s="200"/>
      <c r="G225" s="200"/>
      <c r="H225" s="237"/>
      <c r="I225" s="8"/>
      <c r="J225" s="8"/>
      <c r="K225" s="8"/>
      <c r="L225" s="8"/>
      <c r="M225" s="8"/>
      <c r="N225" s="8"/>
      <c r="O225" s="8"/>
      <c r="P225" s="217"/>
    </row>
    <row r="226" spans="1:20" ht="76.5" customHeight="1">
      <c r="A226" s="213">
        <v>28</v>
      </c>
      <c r="B226" s="204" t="s">
        <v>47</v>
      </c>
      <c r="C226" s="201">
        <v>18197.3</v>
      </c>
      <c r="D226" s="235">
        <v>66675.55</v>
      </c>
      <c r="E226" s="200">
        <f>C226*0.79*12</f>
        <v>172510.404</v>
      </c>
      <c r="F226" s="200">
        <f>E226*10%</f>
        <v>17251.0404</v>
      </c>
      <c r="G226" s="200">
        <f>E226-F226</f>
        <v>155259.3636</v>
      </c>
      <c r="H226" s="235">
        <f>D226+G226</f>
        <v>221934.91360000003</v>
      </c>
      <c r="I226" s="41" t="s">
        <v>190</v>
      </c>
      <c r="J226" s="41">
        <v>14</v>
      </c>
      <c r="K226" s="41">
        <v>26</v>
      </c>
      <c r="L226" s="41">
        <f>K226*700</f>
        <v>18200</v>
      </c>
      <c r="M226" s="8"/>
      <c r="N226" s="8"/>
      <c r="O226" s="8"/>
      <c r="P226" s="217">
        <f>H226-L226-L227-L228-L229-L230-L231-L232-L233</f>
        <v>169774.91360000003</v>
      </c>
      <c r="S226" s="4">
        <v>1.56</v>
      </c>
      <c r="T226" s="4">
        <f>S226*0.95</f>
        <v>1.482</v>
      </c>
    </row>
    <row r="227" spans="1:16" ht="41.25" customHeight="1">
      <c r="A227" s="213"/>
      <c r="B227" s="204"/>
      <c r="C227" s="201"/>
      <c r="D227" s="236"/>
      <c r="E227" s="200"/>
      <c r="F227" s="200"/>
      <c r="G227" s="200"/>
      <c r="H227" s="236"/>
      <c r="I227" s="8" t="s">
        <v>199</v>
      </c>
      <c r="J227" s="8">
        <v>2</v>
      </c>
      <c r="K227" s="8">
        <v>30</v>
      </c>
      <c r="L227" s="8">
        <f>K227*442</f>
        <v>13260</v>
      </c>
      <c r="M227" s="8"/>
      <c r="N227" s="8"/>
      <c r="O227" s="8"/>
      <c r="P227" s="217"/>
    </row>
    <row r="228" spans="1:16" ht="51.75" customHeight="1">
      <c r="A228" s="213"/>
      <c r="B228" s="204"/>
      <c r="C228" s="201"/>
      <c r="D228" s="236"/>
      <c r="E228" s="200"/>
      <c r="F228" s="200"/>
      <c r="G228" s="200"/>
      <c r="H228" s="236"/>
      <c r="I228" s="8" t="s">
        <v>195</v>
      </c>
      <c r="J228" s="8">
        <v>4</v>
      </c>
      <c r="K228" s="8">
        <v>30</v>
      </c>
      <c r="L228" s="8">
        <f>K228*270</f>
        <v>8100</v>
      </c>
      <c r="M228" s="8"/>
      <c r="N228" s="8"/>
      <c r="O228" s="8"/>
      <c r="P228" s="217"/>
    </row>
    <row r="229" spans="1:16" ht="36.75" customHeight="1">
      <c r="A229" s="213"/>
      <c r="B229" s="204"/>
      <c r="C229" s="201"/>
      <c r="D229" s="236"/>
      <c r="E229" s="200"/>
      <c r="F229" s="200"/>
      <c r="G229" s="200"/>
      <c r="H229" s="236"/>
      <c r="I229" s="42" t="s">
        <v>261</v>
      </c>
      <c r="J229" s="42">
        <v>15</v>
      </c>
      <c r="K229" s="42">
        <v>2</v>
      </c>
      <c r="L229" s="42"/>
      <c r="M229" s="42"/>
      <c r="N229" s="42"/>
      <c r="O229" s="42"/>
      <c r="P229" s="217"/>
    </row>
    <row r="230" spans="1:16" ht="54" customHeight="1">
      <c r="A230" s="213"/>
      <c r="B230" s="204"/>
      <c r="C230" s="201"/>
      <c r="D230" s="236"/>
      <c r="E230" s="200"/>
      <c r="F230" s="200"/>
      <c r="G230" s="200"/>
      <c r="H230" s="236"/>
      <c r="I230" s="8" t="s">
        <v>203</v>
      </c>
      <c r="J230" s="8">
        <v>1</v>
      </c>
      <c r="K230" s="8">
        <v>3</v>
      </c>
      <c r="L230" s="8">
        <f>K230*4200</f>
        <v>12600</v>
      </c>
      <c r="M230" s="8"/>
      <c r="N230" s="8"/>
      <c r="O230" s="8"/>
      <c r="P230" s="217"/>
    </row>
    <row r="231" spans="1:16" ht="42.75" customHeight="1">
      <c r="A231" s="213"/>
      <c r="B231" s="204"/>
      <c r="C231" s="201"/>
      <c r="D231" s="236"/>
      <c r="E231" s="200"/>
      <c r="F231" s="200"/>
      <c r="G231" s="200"/>
      <c r="H231" s="236"/>
      <c r="I231" s="42" t="s">
        <v>275</v>
      </c>
      <c r="J231" s="42">
        <v>16</v>
      </c>
      <c r="K231" s="42"/>
      <c r="L231" s="42"/>
      <c r="M231" s="42"/>
      <c r="N231" s="42"/>
      <c r="O231" s="42"/>
      <c r="P231" s="217"/>
    </row>
    <row r="232" spans="1:18" ht="45.75" customHeight="1">
      <c r="A232" s="213"/>
      <c r="B232" s="204"/>
      <c r="C232" s="201"/>
      <c r="D232" s="236"/>
      <c r="E232" s="200"/>
      <c r="F232" s="200"/>
      <c r="G232" s="200"/>
      <c r="H232" s="236"/>
      <c r="I232" s="8"/>
      <c r="J232" s="8"/>
      <c r="K232" s="8"/>
      <c r="L232" s="8"/>
      <c r="M232" s="8"/>
      <c r="N232" s="8"/>
      <c r="O232" s="8"/>
      <c r="P232" s="217"/>
      <c r="R232" s="4">
        <v>1238539.16</v>
      </c>
    </row>
    <row r="233" spans="1:18" ht="36.75" customHeight="1">
      <c r="A233" s="213"/>
      <c r="B233" s="204"/>
      <c r="C233" s="201"/>
      <c r="D233" s="237"/>
      <c r="E233" s="200"/>
      <c r="F233" s="200"/>
      <c r="G233" s="200"/>
      <c r="H233" s="237"/>
      <c r="I233" s="8"/>
      <c r="J233" s="8"/>
      <c r="K233" s="8"/>
      <c r="L233" s="8"/>
      <c r="M233" s="8"/>
      <c r="N233" s="8"/>
      <c r="O233" s="8"/>
      <c r="P233" s="217"/>
      <c r="R233" s="4">
        <v>1252039.16</v>
      </c>
    </row>
    <row r="234" spans="1:18" ht="35.25" customHeight="1">
      <c r="A234" s="11"/>
      <c r="B234" s="12" t="s">
        <v>48</v>
      </c>
      <c r="C234" s="9">
        <f aca="true" t="shared" si="0" ref="C234:H234">SUM(C10:C233)</f>
        <v>363728.6</v>
      </c>
      <c r="D234" s="9">
        <f t="shared" si="0"/>
        <v>254130.64</v>
      </c>
      <c r="E234" s="9">
        <f t="shared" si="0"/>
        <v>3448147.128</v>
      </c>
      <c r="F234" s="9">
        <f t="shared" si="0"/>
        <v>344814.71280000004</v>
      </c>
      <c r="G234" s="9">
        <f t="shared" si="0"/>
        <v>3103332.4152</v>
      </c>
      <c r="H234" s="9">
        <f t="shared" si="0"/>
        <v>3357463.0552000003</v>
      </c>
      <c r="I234" s="13"/>
      <c r="J234" s="13"/>
      <c r="K234" s="13"/>
      <c r="L234" s="9">
        <f>SUM(L10:L233)</f>
        <v>1252039.1600000001</v>
      </c>
      <c r="M234" s="9"/>
      <c r="N234" s="9"/>
      <c r="O234" s="9"/>
      <c r="P234" s="9">
        <f>SUM(P10:P233)</f>
        <v>2105423.8951999997</v>
      </c>
      <c r="R234" s="4">
        <f>R232-R233</f>
        <v>-13500</v>
      </c>
    </row>
    <row r="235" spans="1:16" ht="20.25">
      <c r="A235" s="238" t="s">
        <v>49</v>
      </c>
      <c r="B235" s="238"/>
      <c r="C235" s="238"/>
      <c r="D235" s="238"/>
      <c r="E235" s="238"/>
      <c r="F235" s="238"/>
      <c r="G235" s="238"/>
      <c r="H235" s="238"/>
      <c r="I235" s="238"/>
      <c r="J235" s="238"/>
      <c r="K235" s="238"/>
      <c r="L235" s="238"/>
      <c r="M235" s="238"/>
      <c r="N235" s="238"/>
      <c r="O235" s="238"/>
      <c r="P235" s="238"/>
    </row>
    <row r="236" spans="1:16" ht="24" customHeight="1">
      <c r="A236" s="213">
        <v>1</v>
      </c>
      <c r="B236" s="239" t="s">
        <v>50</v>
      </c>
      <c r="C236" s="201">
        <v>18605.5</v>
      </c>
      <c r="D236" s="235">
        <v>68258.35</v>
      </c>
      <c r="E236" s="200">
        <f>C236*0.79*12</f>
        <v>176380.14</v>
      </c>
      <c r="F236" s="200">
        <f>E236*10%</f>
        <v>17638.014000000003</v>
      </c>
      <c r="G236" s="200">
        <f>E236-F236</f>
        <v>158742.12600000002</v>
      </c>
      <c r="H236" s="235">
        <f>D236+G236</f>
        <v>227000.47600000002</v>
      </c>
      <c r="I236" s="8" t="s">
        <v>195</v>
      </c>
      <c r="J236" s="8">
        <v>4</v>
      </c>
      <c r="K236" s="8">
        <v>100</v>
      </c>
      <c r="L236" s="8">
        <f>K236*270</f>
        <v>27000</v>
      </c>
      <c r="M236" s="8"/>
      <c r="N236" s="8"/>
      <c r="O236" s="8"/>
      <c r="P236" s="217">
        <f>H236-L236-L237-L238-L239-L240-L241-L242-L243</f>
        <v>14061.886000000028</v>
      </c>
    </row>
    <row r="237" spans="1:16" ht="29.25" customHeight="1">
      <c r="A237" s="213"/>
      <c r="B237" s="239"/>
      <c r="C237" s="201"/>
      <c r="D237" s="236"/>
      <c r="E237" s="200"/>
      <c r="F237" s="200"/>
      <c r="G237" s="200"/>
      <c r="H237" s="236"/>
      <c r="I237" s="8" t="s">
        <v>198</v>
      </c>
      <c r="J237" s="8">
        <v>10</v>
      </c>
      <c r="K237" s="8">
        <v>9</v>
      </c>
      <c r="L237" s="8">
        <f>K237*1506.51</f>
        <v>13558.59</v>
      </c>
      <c r="M237" s="8"/>
      <c r="N237" s="8"/>
      <c r="O237" s="8" t="s">
        <v>200</v>
      </c>
      <c r="P237" s="217"/>
    </row>
    <row r="238" spans="1:16" ht="15" customHeight="1">
      <c r="A238" s="213"/>
      <c r="B238" s="239"/>
      <c r="C238" s="201"/>
      <c r="D238" s="236"/>
      <c r="E238" s="200"/>
      <c r="F238" s="200"/>
      <c r="G238" s="200"/>
      <c r="H238" s="236"/>
      <c r="I238" s="8" t="s">
        <v>199</v>
      </c>
      <c r="J238" s="8">
        <v>2</v>
      </c>
      <c r="K238" s="8">
        <v>390</v>
      </c>
      <c r="L238" s="8">
        <f>K238*442</f>
        <v>172380</v>
      </c>
      <c r="M238" s="8"/>
      <c r="N238" s="8"/>
      <c r="O238" s="8"/>
      <c r="P238" s="217"/>
    </row>
    <row r="239" spans="1:16" ht="15" customHeight="1">
      <c r="A239" s="213"/>
      <c r="B239" s="239"/>
      <c r="C239" s="201"/>
      <c r="D239" s="236"/>
      <c r="E239" s="200"/>
      <c r="F239" s="200"/>
      <c r="G239" s="200"/>
      <c r="H239" s="236"/>
      <c r="I239" s="8"/>
      <c r="J239" s="8"/>
      <c r="K239" s="8"/>
      <c r="L239" s="8"/>
      <c r="M239" s="8"/>
      <c r="N239" s="8"/>
      <c r="O239" s="8"/>
      <c r="P239" s="217"/>
    </row>
    <row r="240" spans="1:16" ht="15" customHeight="1">
      <c r="A240" s="213"/>
      <c r="B240" s="239"/>
      <c r="C240" s="201"/>
      <c r="D240" s="236"/>
      <c r="E240" s="200"/>
      <c r="F240" s="200"/>
      <c r="G240" s="200"/>
      <c r="H240" s="236"/>
      <c r="I240" s="8"/>
      <c r="J240" s="8"/>
      <c r="K240" s="8"/>
      <c r="L240" s="8"/>
      <c r="M240" s="8"/>
      <c r="N240" s="8"/>
      <c r="O240" s="8"/>
      <c r="P240" s="217"/>
    </row>
    <row r="241" spans="1:16" ht="15" customHeight="1">
      <c r="A241" s="213"/>
      <c r="B241" s="239"/>
      <c r="C241" s="201"/>
      <c r="D241" s="236"/>
      <c r="E241" s="200"/>
      <c r="F241" s="200"/>
      <c r="G241" s="200"/>
      <c r="H241" s="236"/>
      <c r="I241" s="8"/>
      <c r="J241" s="8"/>
      <c r="K241" s="8"/>
      <c r="L241" s="8"/>
      <c r="M241" s="8"/>
      <c r="N241" s="8"/>
      <c r="O241" s="8"/>
      <c r="P241" s="217"/>
    </row>
    <row r="242" spans="1:16" ht="15" customHeight="1">
      <c r="A242" s="213"/>
      <c r="B242" s="239"/>
      <c r="C242" s="201"/>
      <c r="D242" s="236"/>
      <c r="E242" s="200"/>
      <c r="F242" s="200"/>
      <c r="G242" s="200"/>
      <c r="H242" s="236"/>
      <c r="I242" s="8"/>
      <c r="J242" s="8"/>
      <c r="K242" s="8"/>
      <c r="L242" s="8"/>
      <c r="M242" s="8"/>
      <c r="N242" s="8"/>
      <c r="O242" s="8"/>
      <c r="P242" s="217"/>
    </row>
    <row r="243" spans="1:16" ht="15" customHeight="1">
      <c r="A243" s="213"/>
      <c r="B243" s="239"/>
      <c r="C243" s="201"/>
      <c r="D243" s="237"/>
      <c r="E243" s="200"/>
      <c r="F243" s="200"/>
      <c r="G243" s="200"/>
      <c r="H243" s="237"/>
      <c r="I243" s="8"/>
      <c r="J243" s="8"/>
      <c r="K243" s="8"/>
      <c r="L243" s="8"/>
      <c r="M243" s="8"/>
      <c r="N243" s="8"/>
      <c r="O243" s="8"/>
      <c r="P243" s="217"/>
    </row>
    <row r="244" spans="1:16" ht="15" customHeight="1">
      <c r="A244" s="213">
        <v>2</v>
      </c>
      <c r="B244" s="241" t="s">
        <v>51</v>
      </c>
      <c r="C244" s="201">
        <v>4728.1</v>
      </c>
      <c r="D244" s="235">
        <v>44042.75</v>
      </c>
      <c r="E244" s="200">
        <f>C244*0.79*12</f>
        <v>44822.388000000006</v>
      </c>
      <c r="F244" s="200">
        <f>E244*10%</f>
        <v>4482.238800000001</v>
      </c>
      <c r="G244" s="200">
        <f>E244-F244</f>
        <v>40340.14920000001</v>
      </c>
      <c r="H244" s="235">
        <f>D244+G244</f>
        <v>84382.89920000001</v>
      </c>
      <c r="I244" s="8"/>
      <c r="J244" s="8"/>
      <c r="K244" s="8"/>
      <c r="L244" s="8"/>
      <c r="M244" s="8"/>
      <c r="N244" s="8"/>
      <c r="O244" s="8"/>
      <c r="P244" s="217">
        <f>H244-L244-L245-L246-L247-L248-L249-L250-L251</f>
        <v>84382.89920000001</v>
      </c>
    </row>
    <row r="245" spans="1:16" ht="15" customHeight="1">
      <c r="A245" s="213"/>
      <c r="B245" s="241"/>
      <c r="C245" s="201"/>
      <c r="D245" s="236"/>
      <c r="E245" s="200"/>
      <c r="F245" s="200"/>
      <c r="G245" s="200"/>
      <c r="H245" s="236"/>
      <c r="I245" s="8"/>
      <c r="J245" s="8"/>
      <c r="K245" s="8"/>
      <c r="L245" s="8"/>
      <c r="M245" s="8"/>
      <c r="N245" s="8"/>
      <c r="O245" s="8"/>
      <c r="P245" s="217"/>
    </row>
    <row r="246" spans="1:16" ht="15" customHeight="1">
      <c r="A246" s="213"/>
      <c r="B246" s="241"/>
      <c r="C246" s="201"/>
      <c r="D246" s="236"/>
      <c r="E246" s="200"/>
      <c r="F246" s="200"/>
      <c r="G246" s="200"/>
      <c r="H246" s="236"/>
      <c r="I246" s="8"/>
      <c r="J246" s="8"/>
      <c r="K246" s="8"/>
      <c r="L246" s="8"/>
      <c r="M246" s="8"/>
      <c r="N246" s="8"/>
      <c r="O246" s="8"/>
      <c r="P246" s="217"/>
    </row>
    <row r="247" spans="1:16" ht="15" customHeight="1">
      <c r="A247" s="213"/>
      <c r="B247" s="241"/>
      <c r="C247" s="201"/>
      <c r="D247" s="236"/>
      <c r="E247" s="200"/>
      <c r="F247" s="200"/>
      <c r="G247" s="200"/>
      <c r="H247" s="236"/>
      <c r="I247" s="8"/>
      <c r="J247" s="8"/>
      <c r="K247" s="8"/>
      <c r="L247" s="8"/>
      <c r="M247" s="8"/>
      <c r="N247" s="8"/>
      <c r="O247" s="8"/>
      <c r="P247" s="217"/>
    </row>
    <row r="248" spans="1:16" ht="15" customHeight="1">
      <c r="A248" s="213"/>
      <c r="B248" s="241"/>
      <c r="C248" s="201"/>
      <c r="D248" s="236"/>
      <c r="E248" s="200"/>
      <c r="F248" s="200"/>
      <c r="G248" s="200"/>
      <c r="H248" s="236"/>
      <c r="I248" s="8"/>
      <c r="J248" s="8"/>
      <c r="K248" s="8"/>
      <c r="L248" s="8"/>
      <c r="M248" s="8"/>
      <c r="N248" s="8"/>
      <c r="O248" s="8"/>
      <c r="P248" s="217"/>
    </row>
    <row r="249" spans="1:16" ht="15" customHeight="1">
      <c r="A249" s="213"/>
      <c r="B249" s="241"/>
      <c r="C249" s="201"/>
      <c r="D249" s="236"/>
      <c r="E249" s="200"/>
      <c r="F249" s="200"/>
      <c r="G249" s="200"/>
      <c r="H249" s="236"/>
      <c r="I249" s="8"/>
      <c r="J249" s="8"/>
      <c r="K249" s="8"/>
      <c r="L249" s="8"/>
      <c r="M249" s="8"/>
      <c r="N249" s="8"/>
      <c r="O249" s="8"/>
      <c r="P249" s="217"/>
    </row>
    <row r="250" spans="1:16" ht="15" customHeight="1">
      <c r="A250" s="213"/>
      <c r="B250" s="241"/>
      <c r="C250" s="201"/>
      <c r="D250" s="236"/>
      <c r="E250" s="200"/>
      <c r="F250" s="200"/>
      <c r="G250" s="200"/>
      <c r="H250" s="236"/>
      <c r="I250" s="8"/>
      <c r="J250" s="8"/>
      <c r="K250" s="8"/>
      <c r="L250" s="8"/>
      <c r="M250" s="8"/>
      <c r="N250" s="8"/>
      <c r="O250" s="8"/>
      <c r="P250" s="217"/>
    </row>
    <row r="251" spans="1:16" ht="15" customHeight="1">
      <c r="A251" s="213"/>
      <c r="B251" s="241"/>
      <c r="C251" s="201"/>
      <c r="D251" s="237"/>
      <c r="E251" s="200"/>
      <c r="F251" s="200"/>
      <c r="G251" s="200"/>
      <c r="H251" s="237"/>
      <c r="I251" s="8"/>
      <c r="J251" s="8"/>
      <c r="K251" s="8"/>
      <c r="L251" s="8"/>
      <c r="M251" s="8"/>
      <c r="N251" s="8"/>
      <c r="O251" s="8"/>
      <c r="P251" s="217"/>
    </row>
    <row r="252" spans="1:16" ht="33" customHeight="1">
      <c r="A252" s="213">
        <v>3</v>
      </c>
      <c r="B252" s="239" t="s">
        <v>52</v>
      </c>
      <c r="C252" s="201">
        <v>29802</v>
      </c>
      <c r="D252" s="235">
        <v>86209.63</v>
      </c>
      <c r="E252" s="200">
        <f>C252*0.79*12</f>
        <v>282522.96</v>
      </c>
      <c r="F252" s="200">
        <f>E252*10%</f>
        <v>28252.296000000002</v>
      </c>
      <c r="G252" s="200">
        <f>E252-F252</f>
        <v>254270.66400000002</v>
      </c>
      <c r="H252" s="235">
        <f>D252+G252</f>
        <v>340480.294</v>
      </c>
      <c r="I252" s="8" t="s">
        <v>189</v>
      </c>
      <c r="J252" s="8">
        <v>1</v>
      </c>
      <c r="K252" s="8">
        <v>1</v>
      </c>
      <c r="L252" s="8">
        <f>K252*4200</f>
        <v>4200</v>
      </c>
      <c r="M252" s="8"/>
      <c r="N252" s="8"/>
      <c r="O252" s="8"/>
      <c r="P252" s="217">
        <f>H252-L252-L253-L254-L255-L256-L257-L258-L259</f>
        <v>46150.293999999994</v>
      </c>
    </row>
    <row r="253" spans="1:16" ht="56.25" customHeight="1">
      <c r="A253" s="213"/>
      <c r="B253" s="239"/>
      <c r="C253" s="201"/>
      <c r="D253" s="236"/>
      <c r="E253" s="200"/>
      <c r="F253" s="200"/>
      <c r="G253" s="200"/>
      <c r="H253" s="236"/>
      <c r="I253" s="8" t="s">
        <v>195</v>
      </c>
      <c r="J253" s="8">
        <v>4</v>
      </c>
      <c r="K253" s="8">
        <v>470</v>
      </c>
      <c r="L253" s="8">
        <f>K253*270</f>
        <v>126900</v>
      </c>
      <c r="M253" s="8"/>
      <c r="N253" s="8"/>
      <c r="O253" s="43" t="s">
        <v>338</v>
      </c>
      <c r="P253" s="217"/>
    </row>
    <row r="254" spans="1:16" ht="41.25" customHeight="1">
      <c r="A254" s="213"/>
      <c r="B254" s="239"/>
      <c r="C254" s="201"/>
      <c r="D254" s="236"/>
      <c r="E254" s="200"/>
      <c r="F254" s="200"/>
      <c r="G254" s="200"/>
      <c r="H254" s="236"/>
      <c r="I254" s="8" t="s">
        <v>209</v>
      </c>
      <c r="J254" s="8">
        <v>5</v>
      </c>
      <c r="K254" s="8">
        <v>3</v>
      </c>
      <c r="L254" s="8">
        <f>K254*410</f>
        <v>1230</v>
      </c>
      <c r="M254" s="8"/>
      <c r="N254" s="8"/>
      <c r="O254" s="8"/>
      <c r="P254" s="217"/>
    </row>
    <row r="255" spans="1:16" ht="42" customHeight="1">
      <c r="A255" s="213"/>
      <c r="B255" s="239"/>
      <c r="C255" s="201"/>
      <c r="D255" s="236"/>
      <c r="E255" s="200"/>
      <c r="F255" s="200"/>
      <c r="G255" s="200"/>
      <c r="H255" s="236"/>
      <c r="I255" s="51" t="s">
        <v>212</v>
      </c>
      <c r="J255" s="51">
        <v>17</v>
      </c>
      <c r="K255" s="51">
        <v>1</v>
      </c>
      <c r="L255" s="51">
        <v>162000</v>
      </c>
      <c r="M255" s="51"/>
      <c r="N255" s="51"/>
      <c r="O255" s="51" t="s">
        <v>352</v>
      </c>
      <c r="P255" s="217"/>
    </row>
    <row r="256" spans="1:16" ht="15" customHeight="1">
      <c r="A256" s="213"/>
      <c r="B256" s="239"/>
      <c r="C256" s="201"/>
      <c r="D256" s="236"/>
      <c r="E256" s="200"/>
      <c r="F256" s="200"/>
      <c r="G256" s="200"/>
      <c r="H256" s="236"/>
      <c r="I256" s="8"/>
      <c r="J256" s="8"/>
      <c r="K256" s="8"/>
      <c r="L256" s="8"/>
      <c r="M256" s="8"/>
      <c r="N256" s="8"/>
      <c r="O256" s="8"/>
      <c r="P256" s="217"/>
    </row>
    <row r="257" spans="1:16" ht="15" customHeight="1">
      <c r="A257" s="213"/>
      <c r="B257" s="239"/>
      <c r="C257" s="201"/>
      <c r="D257" s="236"/>
      <c r="E257" s="200"/>
      <c r="F257" s="200"/>
      <c r="G257" s="200"/>
      <c r="H257" s="236"/>
      <c r="I257" s="8"/>
      <c r="J257" s="8"/>
      <c r="K257" s="8"/>
      <c r="L257" s="8"/>
      <c r="M257" s="8"/>
      <c r="N257" s="8"/>
      <c r="O257" s="8"/>
      <c r="P257" s="217"/>
    </row>
    <row r="258" spans="1:16" ht="15" customHeight="1">
      <c r="A258" s="213"/>
      <c r="B258" s="239"/>
      <c r="C258" s="201"/>
      <c r="D258" s="236"/>
      <c r="E258" s="200"/>
      <c r="F258" s="200"/>
      <c r="G258" s="200"/>
      <c r="H258" s="236"/>
      <c r="I258" s="8"/>
      <c r="J258" s="8"/>
      <c r="K258" s="8"/>
      <c r="L258" s="8"/>
      <c r="M258" s="8"/>
      <c r="N258" s="8"/>
      <c r="O258" s="8"/>
      <c r="P258" s="217"/>
    </row>
    <row r="259" spans="1:16" ht="15" customHeight="1">
      <c r="A259" s="213"/>
      <c r="B259" s="239"/>
      <c r="C259" s="201"/>
      <c r="D259" s="237"/>
      <c r="E259" s="200"/>
      <c r="F259" s="200"/>
      <c r="G259" s="200"/>
      <c r="H259" s="237"/>
      <c r="I259" s="8"/>
      <c r="J259" s="8"/>
      <c r="K259" s="8"/>
      <c r="L259" s="8"/>
      <c r="M259" s="8"/>
      <c r="N259" s="8"/>
      <c r="O259" s="8"/>
      <c r="P259" s="217"/>
    </row>
    <row r="260" spans="1:16" ht="53.25" customHeight="1">
      <c r="A260" s="213">
        <v>4</v>
      </c>
      <c r="B260" s="215" t="s">
        <v>53</v>
      </c>
      <c r="C260" s="201">
        <v>4755.2</v>
      </c>
      <c r="D260" s="200">
        <v>19936.78</v>
      </c>
      <c r="E260" s="200">
        <f>C260*0.79*12</f>
        <v>45079.296</v>
      </c>
      <c r="F260" s="200">
        <f>E260*10%</f>
        <v>4507.9296</v>
      </c>
      <c r="G260" s="200">
        <f>E260-F260</f>
        <v>40571.3664</v>
      </c>
      <c r="H260" s="235">
        <f>D260+G260</f>
        <v>60508.1464</v>
      </c>
      <c r="I260" s="42" t="s">
        <v>286</v>
      </c>
      <c r="J260" s="42">
        <v>17</v>
      </c>
      <c r="K260" s="42"/>
      <c r="L260" s="42"/>
      <c r="M260" s="42"/>
      <c r="N260" s="42"/>
      <c r="O260" s="42" t="s">
        <v>251</v>
      </c>
      <c r="P260" s="217">
        <f>H260-L260-L261-L262-L263-L264-L265-L266-L267</f>
        <v>60508.1464</v>
      </c>
    </row>
    <row r="261" spans="1:16" ht="15" customHeight="1">
      <c r="A261" s="213"/>
      <c r="B261" s="215"/>
      <c r="C261" s="201"/>
      <c r="D261" s="200"/>
      <c r="E261" s="200"/>
      <c r="F261" s="200"/>
      <c r="G261" s="200"/>
      <c r="H261" s="236"/>
      <c r="I261" s="8"/>
      <c r="J261" s="8"/>
      <c r="K261" s="8"/>
      <c r="L261" s="8"/>
      <c r="M261" s="8"/>
      <c r="N261" s="8"/>
      <c r="O261" s="8"/>
      <c r="P261" s="217"/>
    </row>
    <row r="262" spans="1:16" ht="15" customHeight="1">
      <c r="A262" s="213"/>
      <c r="B262" s="215"/>
      <c r="C262" s="201"/>
      <c r="D262" s="200"/>
      <c r="E262" s="200"/>
      <c r="F262" s="200"/>
      <c r="G262" s="200"/>
      <c r="H262" s="236"/>
      <c r="I262" s="8"/>
      <c r="J262" s="8"/>
      <c r="K262" s="8"/>
      <c r="L262" s="8"/>
      <c r="M262" s="8"/>
      <c r="N262" s="8"/>
      <c r="O262" s="8"/>
      <c r="P262" s="217"/>
    </row>
    <row r="263" spans="1:16" ht="15" customHeight="1">
      <c r="A263" s="213"/>
      <c r="B263" s="215"/>
      <c r="C263" s="201"/>
      <c r="D263" s="200"/>
      <c r="E263" s="200"/>
      <c r="F263" s="200"/>
      <c r="G263" s="200"/>
      <c r="H263" s="236"/>
      <c r="I263" s="8"/>
      <c r="J263" s="8"/>
      <c r="K263" s="8"/>
      <c r="L263" s="8"/>
      <c r="M263" s="8"/>
      <c r="N263" s="8"/>
      <c r="O263" s="8"/>
      <c r="P263" s="217"/>
    </row>
    <row r="264" spans="1:16" ht="15" customHeight="1">
      <c r="A264" s="213"/>
      <c r="B264" s="215"/>
      <c r="C264" s="201"/>
      <c r="D264" s="200"/>
      <c r="E264" s="200"/>
      <c r="F264" s="200"/>
      <c r="G264" s="200"/>
      <c r="H264" s="236"/>
      <c r="I264" s="8"/>
      <c r="J264" s="8"/>
      <c r="K264" s="8"/>
      <c r="L264" s="8"/>
      <c r="M264" s="8"/>
      <c r="N264" s="8"/>
      <c r="O264" s="8"/>
      <c r="P264" s="217"/>
    </row>
    <row r="265" spans="1:16" ht="15" customHeight="1">
      <c r="A265" s="213"/>
      <c r="B265" s="215"/>
      <c r="C265" s="201"/>
      <c r="D265" s="200"/>
      <c r="E265" s="200"/>
      <c r="F265" s="200"/>
      <c r="G265" s="200"/>
      <c r="H265" s="236"/>
      <c r="I265" s="8"/>
      <c r="J265" s="8"/>
      <c r="K265" s="8"/>
      <c r="L265" s="8"/>
      <c r="M265" s="8"/>
      <c r="N265" s="8"/>
      <c r="O265" s="8"/>
      <c r="P265" s="217"/>
    </row>
    <row r="266" spans="1:16" ht="15" customHeight="1">
      <c r="A266" s="213"/>
      <c r="B266" s="215"/>
      <c r="C266" s="201"/>
      <c r="D266" s="200"/>
      <c r="E266" s="200"/>
      <c r="F266" s="200"/>
      <c r="G266" s="200"/>
      <c r="H266" s="236"/>
      <c r="I266" s="8"/>
      <c r="J266" s="8"/>
      <c r="K266" s="8"/>
      <c r="L266" s="8"/>
      <c r="M266" s="8"/>
      <c r="N266" s="8"/>
      <c r="O266" s="8"/>
      <c r="P266" s="217"/>
    </row>
    <row r="267" spans="1:16" ht="15" customHeight="1">
      <c r="A267" s="213"/>
      <c r="B267" s="215"/>
      <c r="C267" s="201"/>
      <c r="D267" s="200"/>
      <c r="E267" s="200"/>
      <c r="F267" s="200"/>
      <c r="G267" s="200"/>
      <c r="H267" s="237"/>
      <c r="I267" s="8"/>
      <c r="J267" s="8"/>
      <c r="K267" s="8"/>
      <c r="L267" s="8"/>
      <c r="M267" s="8"/>
      <c r="N267" s="8"/>
      <c r="O267" s="8"/>
      <c r="P267" s="217"/>
    </row>
    <row r="268" spans="1:16" ht="15" customHeight="1">
      <c r="A268" s="213">
        <v>5</v>
      </c>
      <c r="B268" s="241" t="s">
        <v>54</v>
      </c>
      <c r="C268" s="201">
        <v>4786.1</v>
      </c>
      <c r="D268" s="236">
        <v>46283.47</v>
      </c>
      <c r="E268" s="200">
        <f>C268*0.79*12</f>
        <v>45372.228</v>
      </c>
      <c r="F268" s="200">
        <f>E268*10%</f>
        <v>4537.2228000000005</v>
      </c>
      <c r="G268" s="200">
        <f>E268-F268</f>
        <v>40835.0052</v>
      </c>
      <c r="H268" s="235">
        <f>D268+G268</f>
        <v>87118.4752</v>
      </c>
      <c r="I268" s="8"/>
      <c r="J268" s="8"/>
      <c r="K268" s="8"/>
      <c r="L268" s="8"/>
      <c r="M268" s="8"/>
      <c r="N268" s="8"/>
      <c r="O268" s="8"/>
      <c r="P268" s="217">
        <f>H268-L268-L269-L270-L271-L272-L273-L274-L275</f>
        <v>87118.4752</v>
      </c>
    </row>
    <row r="269" spans="1:16" ht="15" customHeight="1">
      <c r="A269" s="213"/>
      <c r="B269" s="241"/>
      <c r="C269" s="201"/>
      <c r="D269" s="236"/>
      <c r="E269" s="200"/>
      <c r="F269" s="200"/>
      <c r="G269" s="200"/>
      <c r="H269" s="236"/>
      <c r="I269" s="8"/>
      <c r="J269" s="8"/>
      <c r="K269" s="8"/>
      <c r="L269" s="8"/>
      <c r="M269" s="8"/>
      <c r="N269" s="8"/>
      <c r="O269" s="8"/>
      <c r="P269" s="217"/>
    </row>
    <row r="270" spans="1:16" ht="15" customHeight="1">
      <c r="A270" s="213"/>
      <c r="B270" s="241"/>
      <c r="C270" s="201"/>
      <c r="D270" s="236"/>
      <c r="E270" s="200"/>
      <c r="F270" s="200"/>
      <c r="G270" s="200"/>
      <c r="H270" s="236"/>
      <c r="I270" s="8"/>
      <c r="J270" s="8"/>
      <c r="K270" s="8"/>
      <c r="L270" s="8"/>
      <c r="M270" s="8"/>
      <c r="N270" s="8"/>
      <c r="O270" s="8"/>
      <c r="P270" s="217"/>
    </row>
    <row r="271" spans="1:16" ht="15" customHeight="1">
      <c r="A271" s="213"/>
      <c r="B271" s="241"/>
      <c r="C271" s="201"/>
      <c r="D271" s="236"/>
      <c r="E271" s="200"/>
      <c r="F271" s="200"/>
      <c r="G271" s="200"/>
      <c r="H271" s="236"/>
      <c r="I271" s="8"/>
      <c r="J271" s="8"/>
      <c r="K271" s="8"/>
      <c r="L271" s="8"/>
      <c r="M271" s="8"/>
      <c r="N271" s="8"/>
      <c r="O271" s="8"/>
      <c r="P271" s="217"/>
    </row>
    <row r="272" spans="1:16" ht="15" customHeight="1">
      <c r="A272" s="213"/>
      <c r="B272" s="241"/>
      <c r="C272" s="201"/>
      <c r="D272" s="236"/>
      <c r="E272" s="200"/>
      <c r="F272" s="200"/>
      <c r="G272" s="200"/>
      <c r="H272" s="236"/>
      <c r="I272" s="8"/>
      <c r="J272" s="8"/>
      <c r="K272" s="8"/>
      <c r="L272" s="8"/>
      <c r="M272" s="8"/>
      <c r="N272" s="8"/>
      <c r="O272" s="8"/>
      <c r="P272" s="217"/>
    </row>
    <row r="273" spans="1:16" ht="15" customHeight="1">
      <c r="A273" s="213"/>
      <c r="B273" s="241"/>
      <c r="C273" s="201"/>
      <c r="D273" s="236"/>
      <c r="E273" s="200"/>
      <c r="F273" s="200"/>
      <c r="G273" s="200"/>
      <c r="H273" s="236"/>
      <c r="I273" s="8"/>
      <c r="J273" s="8"/>
      <c r="K273" s="8"/>
      <c r="L273" s="8"/>
      <c r="M273" s="8"/>
      <c r="N273" s="8"/>
      <c r="O273" s="8"/>
      <c r="P273" s="217"/>
    </row>
    <row r="274" spans="1:16" ht="15" customHeight="1">
      <c r="A274" s="213"/>
      <c r="B274" s="241"/>
      <c r="C274" s="201"/>
      <c r="D274" s="236"/>
      <c r="E274" s="200"/>
      <c r="F274" s="200"/>
      <c r="G274" s="200"/>
      <c r="H274" s="236"/>
      <c r="I274" s="8"/>
      <c r="J274" s="8"/>
      <c r="K274" s="8"/>
      <c r="L274" s="8"/>
      <c r="M274" s="8"/>
      <c r="N274" s="8"/>
      <c r="O274" s="8"/>
      <c r="P274" s="217"/>
    </row>
    <row r="275" spans="1:16" ht="15" customHeight="1">
      <c r="A275" s="213"/>
      <c r="B275" s="241"/>
      <c r="C275" s="201"/>
      <c r="D275" s="237"/>
      <c r="E275" s="200"/>
      <c r="F275" s="200"/>
      <c r="G275" s="200"/>
      <c r="H275" s="237"/>
      <c r="I275" s="8"/>
      <c r="J275" s="8"/>
      <c r="K275" s="8"/>
      <c r="L275" s="8"/>
      <c r="M275" s="8"/>
      <c r="N275" s="8"/>
      <c r="O275" s="8"/>
      <c r="P275" s="217"/>
    </row>
    <row r="276" spans="1:16" ht="42.75" customHeight="1">
      <c r="A276" s="213">
        <v>6</v>
      </c>
      <c r="B276" s="215" t="s">
        <v>55</v>
      </c>
      <c r="C276" s="201">
        <v>4701.8</v>
      </c>
      <c r="D276" s="235">
        <v>38536.02</v>
      </c>
      <c r="E276" s="200">
        <f>C276*0.79*12</f>
        <v>44573.064000000006</v>
      </c>
      <c r="F276" s="200">
        <f>E276*10%</f>
        <v>4457.3064</v>
      </c>
      <c r="G276" s="200">
        <f>E276-F276</f>
        <v>40115.757600000004</v>
      </c>
      <c r="H276" s="235">
        <f>D276+G276</f>
        <v>78651.7776</v>
      </c>
      <c r="I276" s="8" t="s">
        <v>287</v>
      </c>
      <c r="J276" s="8">
        <v>14</v>
      </c>
      <c r="K276" s="8"/>
      <c r="L276" s="8"/>
      <c r="M276" s="8"/>
      <c r="N276" s="8"/>
      <c r="O276" s="8"/>
      <c r="P276" s="217">
        <f>H276-L276-L277-L278-L279-L280-L281-L282-L283</f>
        <v>78651.7776</v>
      </c>
    </row>
    <row r="277" spans="1:16" ht="57.75" customHeight="1">
      <c r="A277" s="213"/>
      <c r="B277" s="215"/>
      <c r="C277" s="201"/>
      <c r="D277" s="236"/>
      <c r="E277" s="200"/>
      <c r="F277" s="200"/>
      <c r="G277" s="200"/>
      <c r="H277" s="236"/>
      <c r="I277" s="8"/>
      <c r="J277" s="8"/>
      <c r="K277" s="8"/>
      <c r="L277" s="8"/>
      <c r="M277" s="8"/>
      <c r="N277" s="8"/>
      <c r="O277" s="8"/>
      <c r="P277" s="217"/>
    </row>
    <row r="278" spans="1:16" ht="15" customHeight="1">
      <c r="A278" s="213"/>
      <c r="B278" s="215"/>
      <c r="C278" s="201"/>
      <c r="D278" s="236"/>
      <c r="E278" s="200"/>
      <c r="F278" s="200"/>
      <c r="G278" s="200"/>
      <c r="H278" s="236"/>
      <c r="I278" s="8"/>
      <c r="J278" s="8"/>
      <c r="K278" s="8"/>
      <c r="L278" s="8"/>
      <c r="M278" s="8"/>
      <c r="N278" s="8"/>
      <c r="O278" s="8"/>
      <c r="P278" s="217"/>
    </row>
    <row r="279" spans="1:16" ht="15" customHeight="1">
      <c r="A279" s="213"/>
      <c r="B279" s="215"/>
      <c r="C279" s="201"/>
      <c r="D279" s="236"/>
      <c r="E279" s="200"/>
      <c r="F279" s="200"/>
      <c r="G279" s="200"/>
      <c r="H279" s="236"/>
      <c r="I279" s="8"/>
      <c r="J279" s="8"/>
      <c r="K279" s="8"/>
      <c r="L279" s="8"/>
      <c r="M279" s="8"/>
      <c r="N279" s="8"/>
      <c r="O279" s="8"/>
      <c r="P279" s="217"/>
    </row>
    <row r="280" spans="1:16" ht="15" customHeight="1">
      <c r="A280" s="213"/>
      <c r="B280" s="215"/>
      <c r="C280" s="201"/>
      <c r="D280" s="236"/>
      <c r="E280" s="200"/>
      <c r="F280" s="200"/>
      <c r="G280" s="200"/>
      <c r="H280" s="236"/>
      <c r="I280" s="8"/>
      <c r="J280" s="8"/>
      <c r="K280" s="8"/>
      <c r="L280" s="8"/>
      <c r="M280" s="8"/>
      <c r="N280" s="8"/>
      <c r="O280" s="8"/>
      <c r="P280" s="217"/>
    </row>
    <row r="281" spans="1:16" ht="15" customHeight="1">
      <c r="A281" s="213"/>
      <c r="B281" s="215"/>
      <c r="C281" s="201"/>
      <c r="D281" s="236"/>
      <c r="E281" s="200"/>
      <c r="F281" s="200"/>
      <c r="G281" s="200"/>
      <c r="H281" s="236"/>
      <c r="I281" s="8"/>
      <c r="J281" s="8"/>
      <c r="K281" s="8"/>
      <c r="L281" s="8"/>
      <c r="M281" s="8"/>
      <c r="N281" s="8"/>
      <c r="O281" s="8"/>
      <c r="P281" s="217"/>
    </row>
    <row r="282" spans="1:16" ht="15" customHeight="1">
      <c r="A282" s="213"/>
      <c r="B282" s="215"/>
      <c r="C282" s="201"/>
      <c r="D282" s="236"/>
      <c r="E282" s="200"/>
      <c r="F282" s="200"/>
      <c r="G282" s="200"/>
      <c r="H282" s="236"/>
      <c r="I282" s="8"/>
      <c r="J282" s="8"/>
      <c r="K282" s="8"/>
      <c r="L282" s="8"/>
      <c r="M282" s="8"/>
      <c r="N282" s="8"/>
      <c r="O282" s="8"/>
      <c r="P282" s="217"/>
    </row>
    <row r="283" spans="1:16" ht="15" customHeight="1">
      <c r="A283" s="213"/>
      <c r="B283" s="215"/>
      <c r="C283" s="201"/>
      <c r="D283" s="237"/>
      <c r="E283" s="200"/>
      <c r="F283" s="200"/>
      <c r="G283" s="200"/>
      <c r="H283" s="237"/>
      <c r="I283" s="8"/>
      <c r="J283" s="8"/>
      <c r="K283" s="8"/>
      <c r="L283" s="8"/>
      <c r="M283" s="8"/>
      <c r="N283" s="8"/>
      <c r="O283" s="8"/>
      <c r="P283" s="217"/>
    </row>
    <row r="284" spans="1:16" ht="47.25" customHeight="1">
      <c r="A284" s="213">
        <v>7</v>
      </c>
      <c r="B284" s="241" t="s">
        <v>56</v>
      </c>
      <c r="C284" s="201">
        <v>4708.8</v>
      </c>
      <c r="D284" s="235">
        <v>22593.75</v>
      </c>
      <c r="E284" s="200">
        <f>C284*0.79*12</f>
        <v>44639.424</v>
      </c>
      <c r="F284" s="200">
        <f>E284*10%</f>
        <v>4463.9424</v>
      </c>
      <c r="G284" s="200">
        <f>E284-F284</f>
        <v>40175.4816</v>
      </c>
      <c r="H284" s="235">
        <f>D284+G284</f>
        <v>62769.2316</v>
      </c>
      <c r="I284" s="8" t="s">
        <v>288</v>
      </c>
      <c r="J284" s="8">
        <v>17</v>
      </c>
      <c r="K284" s="8"/>
      <c r="L284" s="8"/>
      <c r="M284" s="8"/>
      <c r="N284" s="8"/>
      <c r="O284" s="8"/>
      <c r="P284" s="217">
        <f>H284-L284-L285-L286-L287-L288-L289-L290-L291</f>
        <v>62769.2316</v>
      </c>
    </row>
    <row r="285" spans="1:16" ht="27.75" customHeight="1">
      <c r="A285" s="213"/>
      <c r="B285" s="241"/>
      <c r="C285" s="201"/>
      <c r="D285" s="236"/>
      <c r="E285" s="200"/>
      <c r="F285" s="200"/>
      <c r="G285" s="200"/>
      <c r="H285" s="236"/>
      <c r="I285" s="8" t="s">
        <v>289</v>
      </c>
      <c r="J285" s="8">
        <v>17</v>
      </c>
      <c r="K285" s="8"/>
      <c r="L285" s="8"/>
      <c r="M285" s="8"/>
      <c r="N285" s="8"/>
      <c r="O285" s="8"/>
      <c r="P285" s="217"/>
    </row>
    <row r="286" spans="1:16" ht="30" customHeight="1">
      <c r="A286" s="213"/>
      <c r="B286" s="241"/>
      <c r="C286" s="201"/>
      <c r="D286" s="236"/>
      <c r="E286" s="200"/>
      <c r="F286" s="200"/>
      <c r="G286" s="200"/>
      <c r="H286" s="236"/>
      <c r="I286" s="8"/>
      <c r="J286" s="8"/>
      <c r="K286" s="8"/>
      <c r="L286" s="8"/>
      <c r="M286" s="8"/>
      <c r="N286" s="8"/>
      <c r="O286" s="8"/>
      <c r="P286" s="217"/>
    </row>
    <row r="287" spans="1:16" ht="52.5" customHeight="1">
      <c r="A287" s="213"/>
      <c r="B287" s="241"/>
      <c r="C287" s="201"/>
      <c r="D287" s="236"/>
      <c r="E287" s="200"/>
      <c r="F287" s="200"/>
      <c r="G287" s="200"/>
      <c r="H287" s="236"/>
      <c r="I287" s="8" t="s">
        <v>290</v>
      </c>
      <c r="J287" s="8">
        <v>17</v>
      </c>
      <c r="K287" s="8"/>
      <c r="L287" s="8"/>
      <c r="M287" s="8"/>
      <c r="N287" s="8"/>
      <c r="O287" s="8"/>
      <c r="P287" s="217"/>
    </row>
    <row r="288" spans="1:16" ht="32.25" customHeight="1">
      <c r="A288" s="213"/>
      <c r="B288" s="241"/>
      <c r="C288" s="201"/>
      <c r="D288" s="236"/>
      <c r="E288" s="200"/>
      <c r="F288" s="200"/>
      <c r="G288" s="200"/>
      <c r="H288" s="236"/>
      <c r="I288" s="8"/>
      <c r="J288" s="8"/>
      <c r="K288" s="8"/>
      <c r="L288" s="8"/>
      <c r="M288" s="8"/>
      <c r="N288" s="8"/>
      <c r="O288" s="8"/>
      <c r="P288" s="217"/>
    </row>
    <row r="289" spans="1:16" ht="15" customHeight="1">
      <c r="A289" s="213"/>
      <c r="B289" s="241"/>
      <c r="C289" s="201"/>
      <c r="D289" s="236"/>
      <c r="E289" s="200"/>
      <c r="F289" s="200"/>
      <c r="G289" s="200"/>
      <c r="H289" s="236"/>
      <c r="I289" s="8"/>
      <c r="J289" s="8"/>
      <c r="K289" s="8"/>
      <c r="L289" s="8"/>
      <c r="M289" s="8"/>
      <c r="N289" s="8"/>
      <c r="O289" s="8"/>
      <c r="P289" s="217"/>
    </row>
    <row r="290" spans="1:16" ht="15" customHeight="1">
      <c r="A290" s="213"/>
      <c r="B290" s="241"/>
      <c r="C290" s="201"/>
      <c r="D290" s="236"/>
      <c r="E290" s="200"/>
      <c r="F290" s="200"/>
      <c r="G290" s="200"/>
      <c r="H290" s="236"/>
      <c r="I290" s="8"/>
      <c r="J290" s="8"/>
      <c r="K290" s="8"/>
      <c r="L290" s="8"/>
      <c r="M290" s="8"/>
      <c r="N290" s="8"/>
      <c r="O290" s="8"/>
      <c r="P290" s="217"/>
    </row>
    <row r="291" spans="1:16" ht="15" customHeight="1">
      <c r="A291" s="213"/>
      <c r="B291" s="241"/>
      <c r="C291" s="201"/>
      <c r="D291" s="237"/>
      <c r="E291" s="200"/>
      <c r="F291" s="200"/>
      <c r="G291" s="200"/>
      <c r="H291" s="237"/>
      <c r="I291" s="8"/>
      <c r="J291" s="8"/>
      <c r="K291" s="8"/>
      <c r="L291" s="8"/>
      <c r="M291" s="8"/>
      <c r="N291" s="8"/>
      <c r="O291" s="8"/>
      <c r="P291" s="217"/>
    </row>
    <row r="292" spans="1:16" ht="42" customHeight="1">
      <c r="A292" s="213">
        <v>8</v>
      </c>
      <c r="B292" s="239" t="s">
        <v>57</v>
      </c>
      <c r="C292" s="201">
        <v>9562.8</v>
      </c>
      <c r="D292" s="235">
        <v>58148.32</v>
      </c>
      <c r="E292" s="200">
        <f>C292*0.79*12</f>
        <v>90655.344</v>
      </c>
      <c r="F292" s="200">
        <f>E292*10%</f>
        <v>9065.5344</v>
      </c>
      <c r="G292" s="200">
        <f>E292-F292</f>
        <v>81589.8096</v>
      </c>
      <c r="H292" s="235">
        <f>D292+G292</f>
        <v>139738.1296</v>
      </c>
      <c r="I292" s="41" t="s">
        <v>192</v>
      </c>
      <c r="J292" s="41">
        <v>6</v>
      </c>
      <c r="K292" s="41">
        <v>2.4</v>
      </c>
      <c r="L292" s="41">
        <f>K292*3150</f>
        <v>7560</v>
      </c>
      <c r="M292" s="41"/>
      <c r="N292" s="41"/>
      <c r="O292" s="43" t="s">
        <v>276</v>
      </c>
      <c r="P292" s="217">
        <f>H292-L292-L293-L294-L295-L296-L297-L298-L299</f>
        <v>102478.12959999999</v>
      </c>
    </row>
    <row r="293" spans="1:16" ht="15" customHeight="1">
      <c r="A293" s="213"/>
      <c r="B293" s="239"/>
      <c r="C293" s="201"/>
      <c r="D293" s="236"/>
      <c r="E293" s="200"/>
      <c r="F293" s="200"/>
      <c r="G293" s="200"/>
      <c r="H293" s="236"/>
      <c r="I293" s="8" t="s">
        <v>195</v>
      </c>
      <c r="J293" s="8">
        <v>4</v>
      </c>
      <c r="K293" s="8">
        <v>110</v>
      </c>
      <c r="L293" s="8">
        <f>K293*270</f>
        <v>29700</v>
      </c>
      <c r="M293" s="8"/>
      <c r="N293" s="8"/>
      <c r="O293" s="8"/>
      <c r="P293" s="217"/>
    </row>
    <row r="294" spans="1:16" ht="15" customHeight="1">
      <c r="A294" s="213"/>
      <c r="B294" s="239"/>
      <c r="C294" s="201"/>
      <c r="D294" s="236"/>
      <c r="E294" s="200"/>
      <c r="F294" s="200"/>
      <c r="G294" s="200"/>
      <c r="H294" s="236"/>
      <c r="I294" s="8"/>
      <c r="J294" s="8"/>
      <c r="K294" s="8"/>
      <c r="L294" s="8"/>
      <c r="M294" s="8"/>
      <c r="N294" s="8"/>
      <c r="O294" s="8"/>
      <c r="P294" s="217"/>
    </row>
    <row r="295" spans="1:16" ht="15" customHeight="1">
      <c r="A295" s="213"/>
      <c r="B295" s="239"/>
      <c r="C295" s="201"/>
      <c r="D295" s="236"/>
      <c r="E295" s="200"/>
      <c r="F295" s="200"/>
      <c r="G295" s="200"/>
      <c r="H295" s="236"/>
      <c r="I295" s="8"/>
      <c r="J295" s="8"/>
      <c r="K295" s="8"/>
      <c r="L295" s="8"/>
      <c r="M295" s="8"/>
      <c r="N295" s="8"/>
      <c r="O295" s="8"/>
      <c r="P295" s="217"/>
    </row>
    <row r="296" spans="1:16" ht="15" customHeight="1">
      <c r="A296" s="213"/>
      <c r="B296" s="239"/>
      <c r="C296" s="201"/>
      <c r="D296" s="236"/>
      <c r="E296" s="200"/>
      <c r="F296" s="200"/>
      <c r="G296" s="200"/>
      <c r="H296" s="236"/>
      <c r="I296" s="8"/>
      <c r="J296" s="8"/>
      <c r="K296" s="8"/>
      <c r="L296" s="8"/>
      <c r="M296" s="8"/>
      <c r="N296" s="8"/>
      <c r="O296" s="8"/>
      <c r="P296" s="217"/>
    </row>
    <row r="297" spans="1:16" ht="15" customHeight="1">
      <c r="A297" s="213"/>
      <c r="B297" s="239"/>
      <c r="C297" s="201"/>
      <c r="D297" s="236"/>
      <c r="E297" s="200"/>
      <c r="F297" s="200"/>
      <c r="G297" s="200"/>
      <c r="H297" s="236"/>
      <c r="I297" s="8"/>
      <c r="J297" s="8"/>
      <c r="K297" s="8"/>
      <c r="L297" s="8"/>
      <c r="M297" s="8"/>
      <c r="N297" s="8"/>
      <c r="O297" s="8"/>
      <c r="P297" s="217"/>
    </row>
    <row r="298" spans="1:16" ht="15" customHeight="1">
      <c r="A298" s="213"/>
      <c r="B298" s="239"/>
      <c r="C298" s="201"/>
      <c r="D298" s="236"/>
      <c r="E298" s="200"/>
      <c r="F298" s="200"/>
      <c r="G298" s="200"/>
      <c r="H298" s="236"/>
      <c r="I298" s="8"/>
      <c r="J298" s="8"/>
      <c r="K298" s="8"/>
      <c r="L298" s="8"/>
      <c r="M298" s="8"/>
      <c r="N298" s="8"/>
      <c r="O298" s="8"/>
      <c r="P298" s="217"/>
    </row>
    <row r="299" spans="1:16" ht="15" customHeight="1">
      <c r="A299" s="213"/>
      <c r="B299" s="239"/>
      <c r="C299" s="201"/>
      <c r="D299" s="237"/>
      <c r="E299" s="200"/>
      <c r="F299" s="200"/>
      <c r="G299" s="200"/>
      <c r="H299" s="237"/>
      <c r="I299" s="8"/>
      <c r="J299" s="8"/>
      <c r="K299" s="8"/>
      <c r="L299" s="8"/>
      <c r="M299" s="8"/>
      <c r="N299" s="8"/>
      <c r="O299" s="8"/>
      <c r="P299" s="217"/>
    </row>
    <row r="300" spans="1:16" ht="61.5" customHeight="1">
      <c r="A300" s="213">
        <v>9</v>
      </c>
      <c r="B300" s="215" t="s">
        <v>58</v>
      </c>
      <c r="C300" s="201">
        <v>4717.4</v>
      </c>
      <c r="D300" s="235">
        <v>68789.15</v>
      </c>
      <c r="E300" s="200">
        <f>C300*0.79*12</f>
        <v>44720.952000000005</v>
      </c>
      <c r="F300" s="200">
        <f>E300*10%</f>
        <v>4472.095200000001</v>
      </c>
      <c r="G300" s="200">
        <f>E300-F300</f>
        <v>40248.8568</v>
      </c>
      <c r="H300" s="235">
        <f>D300+G300</f>
        <v>109038.0068</v>
      </c>
      <c r="I300" s="8" t="s">
        <v>198</v>
      </c>
      <c r="J300" s="8">
        <v>10</v>
      </c>
      <c r="K300" s="8">
        <v>16</v>
      </c>
      <c r="L300" s="8">
        <v>28010</v>
      </c>
      <c r="M300" s="8"/>
      <c r="N300" s="8"/>
      <c r="O300" s="8" t="s">
        <v>226</v>
      </c>
      <c r="P300" s="217">
        <f>H300-L300-L301-L302-L303-L304-L305-L306-L307</f>
        <v>52438.0068</v>
      </c>
    </row>
    <row r="301" spans="1:16" ht="60" customHeight="1">
      <c r="A301" s="213"/>
      <c r="B301" s="215"/>
      <c r="C301" s="201"/>
      <c r="D301" s="236"/>
      <c r="E301" s="200"/>
      <c r="F301" s="200"/>
      <c r="G301" s="200"/>
      <c r="H301" s="236"/>
      <c r="I301" s="42" t="s">
        <v>291</v>
      </c>
      <c r="J301" s="42">
        <v>14</v>
      </c>
      <c r="K301" s="42"/>
      <c r="L301" s="42">
        <v>28590</v>
      </c>
      <c r="M301" s="42"/>
      <c r="N301" s="42"/>
      <c r="O301" s="42" t="s">
        <v>361</v>
      </c>
      <c r="P301" s="217"/>
    </row>
    <row r="302" spans="1:16" ht="39" customHeight="1">
      <c r="A302" s="213"/>
      <c r="B302" s="215"/>
      <c r="C302" s="201"/>
      <c r="D302" s="236"/>
      <c r="E302" s="200"/>
      <c r="F302" s="200"/>
      <c r="G302" s="200"/>
      <c r="H302" s="236"/>
      <c r="I302" s="8" t="s">
        <v>344</v>
      </c>
      <c r="J302" s="8">
        <v>14</v>
      </c>
      <c r="K302" s="8"/>
      <c r="L302" s="8"/>
      <c r="M302" s="8"/>
      <c r="N302" s="8"/>
      <c r="O302" s="8"/>
      <c r="P302" s="217"/>
    </row>
    <row r="303" spans="1:16" ht="15" customHeight="1">
      <c r="A303" s="213"/>
      <c r="B303" s="215"/>
      <c r="C303" s="201"/>
      <c r="D303" s="236"/>
      <c r="E303" s="200"/>
      <c r="F303" s="200"/>
      <c r="G303" s="200"/>
      <c r="H303" s="236"/>
      <c r="I303" s="8"/>
      <c r="J303" s="8"/>
      <c r="K303" s="8"/>
      <c r="L303" s="8"/>
      <c r="M303" s="8"/>
      <c r="N303" s="8"/>
      <c r="O303" s="8"/>
      <c r="P303" s="217"/>
    </row>
    <row r="304" spans="1:16" ht="15" customHeight="1">
      <c r="A304" s="213"/>
      <c r="B304" s="215"/>
      <c r="C304" s="201"/>
      <c r="D304" s="236"/>
      <c r="E304" s="200"/>
      <c r="F304" s="200"/>
      <c r="G304" s="200"/>
      <c r="H304" s="236"/>
      <c r="I304" s="8"/>
      <c r="J304" s="8"/>
      <c r="K304" s="8"/>
      <c r="L304" s="8"/>
      <c r="M304" s="8"/>
      <c r="N304" s="8"/>
      <c r="O304" s="8"/>
      <c r="P304" s="217"/>
    </row>
    <row r="305" spans="1:16" ht="15" customHeight="1">
      <c r="A305" s="213"/>
      <c r="B305" s="215"/>
      <c r="C305" s="201"/>
      <c r="D305" s="236"/>
      <c r="E305" s="200"/>
      <c r="F305" s="200"/>
      <c r="G305" s="200"/>
      <c r="H305" s="236"/>
      <c r="I305" s="8"/>
      <c r="J305" s="8"/>
      <c r="K305" s="8"/>
      <c r="L305" s="8"/>
      <c r="M305" s="8"/>
      <c r="N305" s="8"/>
      <c r="O305" s="8"/>
      <c r="P305" s="217"/>
    </row>
    <row r="306" spans="1:16" ht="15" customHeight="1">
      <c r="A306" s="213"/>
      <c r="B306" s="215"/>
      <c r="C306" s="201"/>
      <c r="D306" s="236"/>
      <c r="E306" s="200"/>
      <c r="F306" s="200"/>
      <c r="G306" s="200"/>
      <c r="H306" s="236"/>
      <c r="I306" s="8"/>
      <c r="J306" s="8"/>
      <c r="K306" s="8"/>
      <c r="L306" s="8"/>
      <c r="M306" s="8"/>
      <c r="N306" s="8"/>
      <c r="O306" s="8"/>
      <c r="P306" s="217"/>
    </row>
    <row r="307" spans="1:16" ht="15" customHeight="1">
      <c r="A307" s="213"/>
      <c r="B307" s="215"/>
      <c r="C307" s="201"/>
      <c r="D307" s="237"/>
      <c r="E307" s="200"/>
      <c r="F307" s="200"/>
      <c r="G307" s="200"/>
      <c r="H307" s="237"/>
      <c r="I307" s="8"/>
      <c r="J307" s="8"/>
      <c r="K307" s="8"/>
      <c r="L307" s="8"/>
      <c r="M307" s="8"/>
      <c r="N307" s="8"/>
      <c r="O307" s="8"/>
      <c r="P307" s="217"/>
    </row>
    <row r="308" spans="1:16" ht="45" customHeight="1">
      <c r="A308" s="213">
        <v>10</v>
      </c>
      <c r="B308" s="215" t="s">
        <v>59</v>
      </c>
      <c r="C308" s="201">
        <v>23434.8</v>
      </c>
      <c r="D308" s="235">
        <v>116052.7</v>
      </c>
      <c r="E308" s="200">
        <f>C308*0.79*12</f>
        <v>222161.90400000004</v>
      </c>
      <c r="F308" s="200">
        <f>E308*10%</f>
        <v>22216.190400000007</v>
      </c>
      <c r="G308" s="200">
        <f>E308-F308</f>
        <v>199945.71360000002</v>
      </c>
      <c r="H308" s="235">
        <f>D308+G308</f>
        <v>315998.4136</v>
      </c>
      <c r="I308" s="41" t="s">
        <v>189</v>
      </c>
      <c r="J308" s="41">
        <v>1</v>
      </c>
      <c r="K308" s="41">
        <v>3</v>
      </c>
      <c r="L308" s="41">
        <f>K308*3950</f>
        <v>11850</v>
      </c>
      <c r="M308" s="41"/>
      <c r="N308" s="41"/>
      <c r="O308" s="43" t="s">
        <v>277</v>
      </c>
      <c r="P308" s="217">
        <f>H308-L308-L309-L310-L311-L312-L313-L314-L315</f>
        <v>274138.4136</v>
      </c>
    </row>
    <row r="309" spans="1:16" ht="33" customHeight="1">
      <c r="A309" s="213"/>
      <c r="B309" s="215"/>
      <c r="C309" s="201"/>
      <c r="D309" s="236"/>
      <c r="E309" s="200"/>
      <c r="F309" s="200"/>
      <c r="G309" s="200"/>
      <c r="H309" s="236"/>
      <c r="I309" s="8" t="s">
        <v>195</v>
      </c>
      <c r="J309" s="8">
        <v>4</v>
      </c>
      <c r="K309" s="8">
        <v>100</v>
      </c>
      <c r="L309" s="8">
        <f>K309*270</f>
        <v>27000</v>
      </c>
      <c r="M309" s="8"/>
      <c r="N309" s="8"/>
      <c r="O309" s="8"/>
      <c r="P309" s="217"/>
    </row>
    <row r="310" spans="1:16" ht="47.25" customHeight="1">
      <c r="A310" s="213"/>
      <c r="B310" s="215"/>
      <c r="C310" s="201"/>
      <c r="D310" s="236"/>
      <c r="E310" s="200"/>
      <c r="F310" s="200"/>
      <c r="G310" s="200"/>
      <c r="H310" s="236"/>
      <c r="I310" s="8" t="s">
        <v>198</v>
      </c>
      <c r="J310" s="8">
        <v>10</v>
      </c>
      <c r="K310" s="8">
        <v>2</v>
      </c>
      <c r="L310" s="8">
        <f>K310*1505</f>
        <v>3010</v>
      </c>
      <c r="M310" s="8"/>
      <c r="N310" s="8"/>
      <c r="O310" s="8" t="s">
        <v>211</v>
      </c>
      <c r="P310" s="217"/>
    </row>
    <row r="311" spans="1:16" ht="62.25" customHeight="1">
      <c r="A311" s="213"/>
      <c r="B311" s="215"/>
      <c r="C311" s="201"/>
      <c r="D311" s="236"/>
      <c r="E311" s="200"/>
      <c r="F311" s="200"/>
      <c r="G311" s="200"/>
      <c r="H311" s="236"/>
      <c r="I311" s="42" t="s">
        <v>292</v>
      </c>
      <c r="J311" s="42">
        <v>17</v>
      </c>
      <c r="K311" s="42"/>
      <c r="L311" s="42"/>
      <c r="M311" s="42"/>
      <c r="N311" s="42"/>
      <c r="O311" s="42" t="s">
        <v>339</v>
      </c>
      <c r="P311" s="217"/>
    </row>
    <row r="312" spans="1:16" ht="15" customHeight="1">
      <c r="A312" s="213"/>
      <c r="B312" s="215"/>
      <c r="C312" s="201"/>
      <c r="D312" s="236"/>
      <c r="E312" s="200"/>
      <c r="F312" s="200"/>
      <c r="G312" s="200"/>
      <c r="H312" s="236"/>
      <c r="I312" s="8"/>
      <c r="J312" s="8"/>
      <c r="K312" s="8"/>
      <c r="L312" s="8"/>
      <c r="M312" s="8"/>
      <c r="N312" s="8"/>
      <c r="O312" s="8"/>
      <c r="P312" s="217"/>
    </row>
    <row r="313" spans="1:16" ht="15" customHeight="1">
      <c r="A313" s="213"/>
      <c r="B313" s="215"/>
      <c r="C313" s="201"/>
      <c r="D313" s="236"/>
      <c r="E313" s="200"/>
      <c r="F313" s="200"/>
      <c r="G313" s="200"/>
      <c r="H313" s="236"/>
      <c r="I313" s="8"/>
      <c r="J313" s="8"/>
      <c r="K313" s="8"/>
      <c r="L313" s="8"/>
      <c r="M313" s="8"/>
      <c r="N313" s="8"/>
      <c r="O313" s="8"/>
      <c r="P313" s="217"/>
    </row>
    <row r="314" spans="1:16" ht="15" customHeight="1">
      <c r="A314" s="213"/>
      <c r="B314" s="215"/>
      <c r="C314" s="201"/>
      <c r="D314" s="236"/>
      <c r="E314" s="200"/>
      <c r="F314" s="200"/>
      <c r="G314" s="200"/>
      <c r="H314" s="236"/>
      <c r="I314" s="8"/>
      <c r="J314" s="8"/>
      <c r="K314" s="8"/>
      <c r="L314" s="8"/>
      <c r="M314" s="8"/>
      <c r="N314" s="8"/>
      <c r="O314" s="8"/>
      <c r="P314" s="217"/>
    </row>
    <row r="315" spans="1:16" ht="15" customHeight="1">
      <c r="A315" s="213"/>
      <c r="B315" s="215"/>
      <c r="C315" s="201"/>
      <c r="D315" s="237"/>
      <c r="E315" s="200"/>
      <c r="F315" s="200"/>
      <c r="G315" s="200"/>
      <c r="H315" s="237"/>
      <c r="I315" s="8"/>
      <c r="J315" s="8"/>
      <c r="K315" s="8"/>
      <c r="L315" s="8"/>
      <c r="M315" s="8"/>
      <c r="N315" s="8"/>
      <c r="O315" s="8"/>
      <c r="P315" s="217"/>
    </row>
    <row r="316" spans="1:16" ht="29.25" customHeight="1">
      <c r="A316" s="213">
        <v>11</v>
      </c>
      <c r="B316" s="239" t="s">
        <v>60</v>
      </c>
      <c r="C316" s="201">
        <v>10562.3</v>
      </c>
      <c r="D316" s="235">
        <v>-37867.95</v>
      </c>
      <c r="E316" s="200">
        <f>C316*0.79*12</f>
        <v>100130.604</v>
      </c>
      <c r="F316" s="200">
        <f>E316*10%</f>
        <v>10013.060400000002</v>
      </c>
      <c r="G316" s="200">
        <f>E316-F316</f>
        <v>90117.5436</v>
      </c>
      <c r="H316" s="235">
        <f>D316+G316</f>
        <v>52249.59360000001</v>
      </c>
      <c r="I316" s="8" t="s">
        <v>195</v>
      </c>
      <c r="J316" s="8">
        <v>4</v>
      </c>
      <c r="K316" s="8">
        <v>157</v>
      </c>
      <c r="L316" s="8">
        <f>K316*270</f>
        <v>42390</v>
      </c>
      <c r="M316" s="8"/>
      <c r="N316" s="8"/>
      <c r="O316" s="8"/>
      <c r="P316" s="217">
        <f>H316-L316-L317-L318-L319-L320-L321-L322-L323</f>
        <v>1459.5936000000074</v>
      </c>
    </row>
    <row r="317" spans="1:16" ht="24" customHeight="1">
      <c r="A317" s="213"/>
      <c r="B317" s="239"/>
      <c r="C317" s="201"/>
      <c r="D317" s="236"/>
      <c r="E317" s="200"/>
      <c r="F317" s="200"/>
      <c r="G317" s="200"/>
      <c r="H317" s="236"/>
      <c r="I317" s="8" t="s">
        <v>203</v>
      </c>
      <c r="J317" s="8">
        <v>1</v>
      </c>
      <c r="K317" s="8">
        <v>2</v>
      </c>
      <c r="L317" s="8">
        <f>K317*4200</f>
        <v>8400</v>
      </c>
      <c r="M317" s="8"/>
      <c r="N317" s="8"/>
      <c r="O317" s="8"/>
      <c r="P317" s="217"/>
    </row>
    <row r="318" spans="1:16" ht="15" customHeight="1">
      <c r="A318" s="213"/>
      <c r="B318" s="239"/>
      <c r="C318" s="201"/>
      <c r="D318" s="236"/>
      <c r="E318" s="200"/>
      <c r="F318" s="200"/>
      <c r="G318" s="200"/>
      <c r="H318" s="236"/>
      <c r="I318" s="8"/>
      <c r="J318" s="8"/>
      <c r="K318" s="8"/>
      <c r="L318" s="8"/>
      <c r="M318" s="8"/>
      <c r="N318" s="8"/>
      <c r="O318" s="8"/>
      <c r="P318" s="217"/>
    </row>
    <row r="319" spans="1:16" ht="15" customHeight="1">
      <c r="A319" s="213"/>
      <c r="B319" s="239"/>
      <c r="C319" s="201"/>
      <c r="D319" s="236"/>
      <c r="E319" s="200"/>
      <c r="F319" s="200"/>
      <c r="G319" s="200"/>
      <c r="H319" s="236"/>
      <c r="I319" s="8"/>
      <c r="J319" s="8"/>
      <c r="K319" s="8"/>
      <c r="L319" s="8"/>
      <c r="M319" s="8"/>
      <c r="N319" s="8"/>
      <c r="O319" s="8"/>
      <c r="P319" s="217"/>
    </row>
    <row r="320" spans="1:16" ht="15" customHeight="1">
      <c r="A320" s="213"/>
      <c r="B320" s="239"/>
      <c r="C320" s="201"/>
      <c r="D320" s="236"/>
      <c r="E320" s="200"/>
      <c r="F320" s="200"/>
      <c r="G320" s="200"/>
      <c r="H320" s="236"/>
      <c r="I320" s="8"/>
      <c r="J320" s="8"/>
      <c r="K320" s="8"/>
      <c r="L320" s="8"/>
      <c r="M320" s="8"/>
      <c r="N320" s="8"/>
      <c r="O320" s="8"/>
      <c r="P320" s="217"/>
    </row>
    <row r="321" spans="1:16" ht="15" customHeight="1">
      <c r="A321" s="213"/>
      <c r="B321" s="239"/>
      <c r="C321" s="201"/>
      <c r="D321" s="236"/>
      <c r="E321" s="200"/>
      <c r="F321" s="200"/>
      <c r="G321" s="200"/>
      <c r="H321" s="236"/>
      <c r="I321" s="8"/>
      <c r="J321" s="8"/>
      <c r="K321" s="8"/>
      <c r="L321" s="8"/>
      <c r="M321" s="8"/>
      <c r="N321" s="8"/>
      <c r="O321" s="8"/>
      <c r="P321" s="217"/>
    </row>
    <row r="322" spans="1:16" ht="15" customHeight="1">
      <c r="A322" s="213"/>
      <c r="B322" s="239"/>
      <c r="C322" s="201"/>
      <c r="D322" s="236"/>
      <c r="E322" s="200"/>
      <c r="F322" s="200"/>
      <c r="G322" s="200"/>
      <c r="H322" s="236"/>
      <c r="I322" s="8"/>
      <c r="J322" s="8"/>
      <c r="K322" s="8"/>
      <c r="L322" s="8"/>
      <c r="M322" s="8"/>
      <c r="N322" s="8"/>
      <c r="O322" s="8"/>
      <c r="P322" s="217"/>
    </row>
    <row r="323" spans="1:16" ht="15" customHeight="1">
      <c r="A323" s="213"/>
      <c r="B323" s="239"/>
      <c r="C323" s="201"/>
      <c r="D323" s="237"/>
      <c r="E323" s="200"/>
      <c r="F323" s="200"/>
      <c r="G323" s="200"/>
      <c r="H323" s="237"/>
      <c r="I323" s="8"/>
      <c r="J323" s="8"/>
      <c r="K323" s="8"/>
      <c r="L323" s="8"/>
      <c r="M323" s="8"/>
      <c r="N323" s="8"/>
      <c r="O323" s="8"/>
      <c r="P323" s="217"/>
    </row>
    <row r="324" spans="1:16" ht="15" customHeight="1">
      <c r="A324" s="213">
        <v>12</v>
      </c>
      <c r="B324" s="203" t="s">
        <v>61</v>
      </c>
      <c r="C324" s="201">
        <v>29648.6</v>
      </c>
      <c r="D324" s="235">
        <v>-70480.92</v>
      </c>
      <c r="E324" s="200">
        <f>C324*0.79*12</f>
        <v>281068.728</v>
      </c>
      <c r="F324" s="200">
        <f>E324*10%</f>
        <v>28106.8728</v>
      </c>
      <c r="G324" s="200">
        <f>E324-F324</f>
        <v>252961.8552</v>
      </c>
      <c r="H324" s="235">
        <f>D324+G324</f>
        <v>182480.9352</v>
      </c>
      <c r="I324" s="8" t="s">
        <v>199</v>
      </c>
      <c r="J324" s="8">
        <v>2</v>
      </c>
      <c r="K324" s="8">
        <v>60</v>
      </c>
      <c r="L324" s="8">
        <f>K324*442</f>
        <v>26520</v>
      </c>
      <c r="M324" s="8"/>
      <c r="N324" s="8"/>
      <c r="O324" s="8"/>
      <c r="P324" s="217">
        <f>H324-L324-L325-L326-L327-L328-L329-L330-L331</f>
        <v>610.9352000000072</v>
      </c>
    </row>
    <row r="325" spans="1:16" ht="38.25" customHeight="1">
      <c r="A325" s="213"/>
      <c r="B325" s="203"/>
      <c r="C325" s="201"/>
      <c r="D325" s="236"/>
      <c r="E325" s="200"/>
      <c r="F325" s="200"/>
      <c r="G325" s="200"/>
      <c r="H325" s="236"/>
      <c r="I325" s="8" t="s">
        <v>209</v>
      </c>
      <c r="J325" s="8">
        <v>5</v>
      </c>
      <c r="K325" s="8">
        <v>14</v>
      </c>
      <c r="L325" s="8">
        <f>K325*410</f>
        <v>5740</v>
      </c>
      <c r="M325" s="8"/>
      <c r="N325" s="8"/>
      <c r="O325" s="8"/>
      <c r="P325" s="217"/>
    </row>
    <row r="326" spans="1:16" ht="30.75" customHeight="1">
      <c r="A326" s="213"/>
      <c r="B326" s="203"/>
      <c r="C326" s="201"/>
      <c r="D326" s="236"/>
      <c r="E326" s="200"/>
      <c r="F326" s="200"/>
      <c r="G326" s="200"/>
      <c r="H326" s="236"/>
      <c r="I326" s="8" t="s">
        <v>195</v>
      </c>
      <c r="J326" s="8">
        <v>4</v>
      </c>
      <c r="K326" s="8">
        <v>383</v>
      </c>
      <c r="L326" s="8">
        <f>K326*270</f>
        <v>103410</v>
      </c>
      <c r="M326" s="8"/>
      <c r="N326" s="8"/>
      <c r="O326" s="8"/>
      <c r="P326" s="217"/>
    </row>
    <row r="327" spans="1:16" ht="27.75" customHeight="1">
      <c r="A327" s="213"/>
      <c r="B327" s="203"/>
      <c r="C327" s="201"/>
      <c r="D327" s="236"/>
      <c r="E327" s="200"/>
      <c r="F327" s="200"/>
      <c r="G327" s="200"/>
      <c r="H327" s="236"/>
      <c r="I327" s="8" t="s">
        <v>203</v>
      </c>
      <c r="J327" s="8">
        <v>1</v>
      </c>
      <c r="K327" s="8">
        <v>11</v>
      </c>
      <c r="L327" s="8">
        <f>K327*4200</f>
        <v>46200</v>
      </c>
      <c r="M327" s="8"/>
      <c r="N327" s="8"/>
      <c r="O327" s="8"/>
      <c r="P327" s="217"/>
    </row>
    <row r="328" spans="1:16" ht="15" customHeight="1">
      <c r="A328" s="213"/>
      <c r="B328" s="203"/>
      <c r="C328" s="201"/>
      <c r="D328" s="236"/>
      <c r="E328" s="200"/>
      <c r="F328" s="200"/>
      <c r="G328" s="200"/>
      <c r="H328" s="236"/>
      <c r="I328" s="8"/>
      <c r="J328" s="8"/>
      <c r="K328" s="8"/>
      <c r="L328" s="8"/>
      <c r="M328" s="8"/>
      <c r="N328" s="8"/>
      <c r="O328" s="8"/>
      <c r="P328" s="217"/>
    </row>
    <row r="329" spans="1:16" ht="15" customHeight="1">
      <c r="A329" s="213"/>
      <c r="B329" s="203"/>
      <c r="C329" s="201"/>
      <c r="D329" s="236"/>
      <c r="E329" s="200"/>
      <c r="F329" s="200"/>
      <c r="G329" s="200"/>
      <c r="H329" s="236"/>
      <c r="I329" s="8"/>
      <c r="J329" s="8"/>
      <c r="K329" s="8"/>
      <c r="L329" s="8"/>
      <c r="M329" s="8"/>
      <c r="N329" s="8"/>
      <c r="O329" s="8"/>
      <c r="P329" s="217"/>
    </row>
    <row r="330" spans="1:16" ht="15" customHeight="1">
      <c r="A330" s="213"/>
      <c r="B330" s="203"/>
      <c r="C330" s="201"/>
      <c r="D330" s="236"/>
      <c r="E330" s="200"/>
      <c r="F330" s="200"/>
      <c r="G330" s="200"/>
      <c r="H330" s="236"/>
      <c r="I330" s="8"/>
      <c r="J330" s="8"/>
      <c r="K330" s="8"/>
      <c r="L330" s="8"/>
      <c r="M330" s="8"/>
      <c r="N330" s="8"/>
      <c r="O330" s="8"/>
      <c r="P330" s="217"/>
    </row>
    <row r="331" spans="1:16" ht="15" customHeight="1">
      <c r="A331" s="213"/>
      <c r="B331" s="203"/>
      <c r="C331" s="201"/>
      <c r="D331" s="237"/>
      <c r="E331" s="200"/>
      <c r="F331" s="200"/>
      <c r="G331" s="200"/>
      <c r="H331" s="237"/>
      <c r="I331" s="8"/>
      <c r="J331" s="8"/>
      <c r="K331" s="8"/>
      <c r="L331" s="8"/>
      <c r="M331" s="8"/>
      <c r="N331" s="8"/>
      <c r="O331" s="8"/>
      <c r="P331" s="217"/>
    </row>
    <row r="332" spans="1:16" ht="15" customHeight="1">
      <c r="A332" s="213">
        <v>13</v>
      </c>
      <c r="B332" s="193" t="s">
        <v>62</v>
      </c>
      <c r="C332" s="201">
        <v>11823.9</v>
      </c>
      <c r="D332" s="235">
        <v>142370.8</v>
      </c>
      <c r="E332" s="200">
        <f>C332*0.79*12</f>
        <v>112090.57199999999</v>
      </c>
      <c r="F332" s="200">
        <f>E332*10%</f>
        <v>11209.0572</v>
      </c>
      <c r="G332" s="200">
        <f>E332-F332</f>
        <v>100881.51479999999</v>
      </c>
      <c r="H332" s="235">
        <f>D332+G332</f>
        <v>243252.3148</v>
      </c>
      <c r="I332" s="8"/>
      <c r="J332" s="8"/>
      <c r="K332" s="8"/>
      <c r="L332" s="8"/>
      <c r="M332" s="8"/>
      <c r="N332" s="8"/>
      <c r="O332" s="8"/>
      <c r="P332" s="217">
        <f>H332-L332-L333-L334-L335-L336-L337-L338-L339</f>
        <v>243252.3148</v>
      </c>
    </row>
    <row r="333" spans="1:16" ht="15" customHeight="1">
      <c r="A333" s="213"/>
      <c r="B333" s="193"/>
      <c r="C333" s="201"/>
      <c r="D333" s="236"/>
      <c r="E333" s="200"/>
      <c r="F333" s="200"/>
      <c r="G333" s="200"/>
      <c r="H333" s="236"/>
      <c r="I333" s="8"/>
      <c r="J333" s="8"/>
      <c r="K333" s="8"/>
      <c r="L333" s="8"/>
      <c r="M333" s="8"/>
      <c r="N333" s="8"/>
      <c r="O333" s="8"/>
      <c r="P333" s="217"/>
    </row>
    <row r="334" spans="1:16" ht="15" customHeight="1">
      <c r="A334" s="213"/>
      <c r="B334" s="193"/>
      <c r="C334" s="201"/>
      <c r="D334" s="236"/>
      <c r="E334" s="200"/>
      <c r="F334" s="200"/>
      <c r="G334" s="200"/>
      <c r="H334" s="236"/>
      <c r="I334" s="8"/>
      <c r="J334" s="8"/>
      <c r="K334" s="8"/>
      <c r="L334" s="8"/>
      <c r="M334" s="8"/>
      <c r="N334" s="8"/>
      <c r="O334" s="8"/>
      <c r="P334" s="217"/>
    </row>
    <row r="335" spans="1:16" ht="15" customHeight="1">
      <c r="A335" s="213"/>
      <c r="B335" s="193"/>
      <c r="C335" s="201"/>
      <c r="D335" s="236"/>
      <c r="E335" s="200"/>
      <c r="F335" s="200"/>
      <c r="G335" s="200"/>
      <c r="H335" s="236"/>
      <c r="I335" s="8"/>
      <c r="J335" s="8"/>
      <c r="K335" s="8"/>
      <c r="L335" s="8"/>
      <c r="M335" s="8"/>
      <c r="N335" s="8"/>
      <c r="O335" s="8"/>
      <c r="P335" s="217"/>
    </row>
    <row r="336" spans="1:16" ht="15" customHeight="1">
      <c r="A336" s="213"/>
      <c r="B336" s="193"/>
      <c r="C336" s="201"/>
      <c r="D336" s="236"/>
      <c r="E336" s="200"/>
      <c r="F336" s="200"/>
      <c r="G336" s="200"/>
      <c r="H336" s="236"/>
      <c r="I336" s="8"/>
      <c r="J336" s="8"/>
      <c r="K336" s="8"/>
      <c r="L336" s="8"/>
      <c r="M336" s="8"/>
      <c r="N336" s="8"/>
      <c r="O336" s="8"/>
      <c r="P336" s="217"/>
    </row>
    <row r="337" spans="1:16" ht="15" customHeight="1">
      <c r="A337" s="213"/>
      <c r="B337" s="193"/>
      <c r="C337" s="201"/>
      <c r="D337" s="236"/>
      <c r="E337" s="200"/>
      <c r="F337" s="200"/>
      <c r="G337" s="200"/>
      <c r="H337" s="236"/>
      <c r="I337" s="8"/>
      <c r="J337" s="8"/>
      <c r="K337" s="8"/>
      <c r="L337" s="8"/>
      <c r="M337" s="8"/>
      <c r="N337" s="8"/>
      <c r="O337" s="8"/>
      <c r="P337" s="217"/>
    </row>
    <row r="338" spans="1:16" ht="15" customHeight="1">
      <c r="A338" s="213"/>
      <c r="B338" s="193"/>
      <c r="C338" s="201"/>
      <c r="D338" s="236"/>
      <c r="E338" s="200"/>
      <c r="F338" s="200"/>
      <c r="G338" s="200"/>
      <c r="H338" s="236"/>
      <c r="I338" s="8"/>
      <c r="J338" s="8"/>
      <c r="K338" s="8"/>
      <c r="L338" s="8"/>
      <c r="M338" s="8"/>
      <c r="N338" s="8"/>
      <c r="O338" s="8"/>
      <c r="P338" s="217"/>
    </row>
    <row r="339" spans="1:16" ht="15" customHeight="1">
      <c r="A339" s="213"/>
      <c r="B339" s="193"/>
      <c r="C339" s="201"/>
      <c r="D339" s="237"/>
      <c r="E339" s="200"/>
      <c r="F339" s="200"/>
      <c r="G339" s="200"/>
      <c r="H339" s="237"/>
      <c r="I339" s="8"/>
      <c r="J339" s="8"/>
      <c r="K339" s="8"/>
      <c r="L339" s="8"/>
      <c r="M339" s="8"/>
      <c r="N339" s="8"/>
      <c r="O339" s="8"/>
      <c r="P339" s="217"/>
    </row>
    <row r="340" spans="1:16" ht="71.25" customHeight="1">
      <c r="A340" s="213">
        <v>14</v>
      </c>
      <c r="B340" s="194" t="s">
        <v>63</v>
      </c>
      <c r="C340" s="201">
        <v>9446.6</v>
      </c>
      <c r="D340" s="235">
        <v>42885.19</v>
      </c>
      <c r="E340" s="200">
        <f>C340*0.79*12</f>
        <v>89553.76800000001</v>
      </c>
      <c r="F340" s="200">
        <f>E340*10%</f>
        <v>8955.376800000002</v>
      </c>
      <c r="G340" s="200">
        <f>E340-F340</f>
        <v>80598.39120000001</v>
      </c>
      <c r="H340" s="235">
        <f>D340+G340</f>
        <v>123483.58120000002</v>
      </c>
      <c r="I340" s="41" t="s">
        <v>191</v>
      </c>
      <c r="J340" s="41">
        <v>6</v>
      </c>
      <c r="K340" s="41">
        <v>12.8</v>
      </c>
      <c r="L340" s="41">
        <f>K340*3150</f>
        <v>40320</v>
      </c>
      <c r="M340" s="41"/>
      <c r="N340" s="41"/>
      <c r="O340" s="43" t="s">
        <v>278</v>
      </c>
      <c r="P340" s="217">
        <f>H340-L340-L341-L342-L343-L344-L345-L346-L347</f>
        <v>4263.581200000015</v>
      </c>
    </row>
    <row r="341" spans="1:16" ht="36" customHeight="1">
      <c r="A341" s="213"/>
      <c r="B341" s="194"/>
      <c r="C341" s="201"/>
      <c r="D341" s="236"/>
      <c r="E341" s="200"/>
      <c r="F341" s="200"/>
      <c r="G341" s="200"/>
      <c r="H341" s="236"/>
      <c r="I341" s="8"/>
      <c r="J341" s="8"/>
      <c r="K341" s="8"/>
      <c r="L341" s="8"/>
      <c r="M341" s="8"/>
      <c r="N341" s="8"/>
      <c r="O341" s="8"/>
      <c r="P341" s="217"/>
    </row>
    <row r="342" spans="1:16" ht="57.75" customHeight="1">
      <c r="A342" s="213"/>
      <c r="B342" s="194"/>
      <c r="C342" s="201"/>
      <c r="D342" s="236"/>
      <c r="E342" s="200"/>
      <c r="F342" s="200"/>
      <c r="G342" s="200"/>
      <c r="H342" s="236"/>
      <c r="I342" s="42" t="s">
        <v>261</v>
      </c>
      <c r="J342" s="42">
        <v>15</v>
      </c>
      <c r="K342" s="42">
        <v>1</v>
      </c>
      <c r="L342" s="42"/>
      <c r="M342" s="42"/>
      <c r="N342" s="42"/>
      <c r="O342" s="42"/>
      <c r="P342" s="217"/>
    </row>
    <row r="343" spans="1:16" ht="30.75" customHeight="1">
      <c r="A343" s="213"/>
      <c r="B343" s="194"/>
      <c r="C343" s="201"/>
      <c r="D343" s="236"/>
      <c r="E343" s="200"/>
      <c r="F343" s="200"/>
      <c r="G343" s="200"/>
      <c r="H343" s="236"/>
      <c r="I343" s="8"/>
      <c r="J343" s="8"/>
      <c r="K343" s="8"/>
      <c r="L343" s="8"/>
      <c r="M343" s="8"/>
      <c r="N343" s="8"/>
      <c r="O343" s="8"/>
      <c r="P343" s="217"/>
    </row>
    <row r="344" spans="1:16" ht="48" customHeight="1">
      <c r="A344" s="213"/>
      <c r="B344" s="194"/>
      <c r="C344" s="201"/>
      <c r="D344" s="236"/>
      <c r="E344" s="200"/>
      <c r="F344" s="200"/>
      <c r="G344" s="200"/>
      <c r="H344" s="236"/>
      <c r="I344" s="50" t="s">
        <v>340</v>
      </c>
      <c r="J344" s="50">
        <v>6</v>
      </c>
      <c r="K344" s="50">
        <v>5</v>
      </c>
      <c r="L344" s="50">
        <f>K344*15780</f>
        <v>78900</v>
      </c>
      <c r="M344" s="50"/>
      <c r="N344" s="50"/>
      <c r="O344" s="50"/>
      <c r="P344" s="217"/>
    </row>
    <row r="345" spans="1:16" ht="15" customHeight="1">
      <c r="A345" s="213"/>
      <c r="B345" s="194"/>
      <c r="C345" s="201"/>
      <c r="D345" s="236"/>
      <c r="E345" s="200"/>
      <c r="F345" s="200"/>
      <c r="G345" s="200"/>
      <c r="H345" s="236"/>
      <c r="I345" s="8"/>
      <c r="J345" s="8"/>
      <c r="K345" s="8"/>
      <c r="L345" s="8"/>
      <c r="M345" s="8"/>
      <c r="N345" s="8"/>
      <c r="O345" s="8"/>
      <c r="P345" s="217"/>
    </row>
    <row r="346" spans="1:16" ht="15" customHeight="1">
      <c r="A346" s="213"/>
      <c r="B346" s="194"/>
      <c r="C346" s="201"/>
      <c r="D346" s="236"/>
      <c r="E346" s="200"/>
      <c r="F346" s="200"/>
      <c r="G346" s="200"/>
      <c r="H346" s="236"/>
      <c r="I346" s="8"/>
      <c r="J346" s="8"/>
      <c r="K346" s="8"/>
      <c r="L346" s="8"/>
      <c r="M346" s="8"/>
      <c r="N346" s="8"/>
      <c r="O346" s="8"/>
      <c r="P346" s="217"/>
    </row>
    <row r="347" spans="1:16" ht="15" customHeight="1">
      <c r="A347" s="213"/>
      <c r="B347" s="194"/>
      <c r="C347" s="201"/>
      <c r="D347" s="237"/>
      <c r="E347" s="200"/>
      <c r="F347" s="200"/>
      <c r="G347" s="200"/>
      <c r="H347" s="237"/>
      <c r="I347" s="8"/>
      <c r="J347" s="8"/>
      <c r="K347" s="8"/>
      <c r="L347" s="8"/>
      <c r="M347" s="8"/>
      <c r="N347" s="8"/>
      <c r="O347" s="8"/>
      <c r="P347" s="217"/>
    </row>
    <row r="348" spans="1:16" ht="75.75" customHeight="1">
      <c r="A348" s="213">
        <v>15</v>
      </c>
      <c r="B348" s="203" t="s">
        <v>64</v>
      </c>
      <c r="C348" s="201">
        <v>19460</v>
      </c>
      <c r="D348" s="235">
        <v>70329.63</v>
      </c>
      <c r="E348" s="200">
        <f>C348*0.79*12</f>
        <v>184480.80000000002</v>
      </c>
      <c r="F348" s="200">
        <f>E348*10%</f>
        <v>18448.08</v>
      </c>
      <c r="G348" s="200">
        <f>E348-F348</f>
        <v>166032.72000000003</v>
      </c>
      <c r="H348" s="235">
        <f>D348+G348</f>
        <v>236362.35000000003</v>
      </c>
      <c r="I348" s="41" t="s">
        <v>193</v>
      </c>
      <c r="J348" s="41">
        <v>6</v>
      </c>
      <c r="K348" s="41">
        <v>1</v>
      </c>
      <c r="L348" s="41">
        <v>9240</v>
      </c>
      <c r="M348" s="41"/>
      <c r="N348" s="41"/>
      <c r="O348" s="43" t="s">
        <v>279</v>
      </c>
      <c r="P348" s="217">
        <f>H348-L348-L349-L350-L351-L352-L353-L354-L355</f>
        <v>48747.350000000035</v>
      </c>
    </row>
    <row r="349" spans="1:16" ht="44.25" customHeight="1">
      <c r="A349" s="213"/>
      <c r="B349" s="203"/>
      <c r="C349" s="201"/>
      <c r="D349" s="236"/>
      <c r="E349" s="200"/>
      <c r="F349" s="200"/>
      <c r="G349" s="200"/>
      <c r="H349" s="236"/>
      <c r="I349" s="8" t="s">
        <v>198</v>
      </c>
      <c r="J349" s="8">
        <v>10</v>
      </c>
      <c r="K349" s="8">
        <v>3</v>
      </c>
      <c r="L349" s="8">
        <f>K349*1505</f>
        <v>4515</v>
      </c>
      <c r="M349" s="8"/>
      <c r="N349" s="8"/>
      <c r="O349" s="8" t="s">
        <v>341</v>
      </c>
      <c r="P349" s="217"/>
    </row>
    <row r="350" spans="1:16" ht="33" customHeight="1">
      <c r="A350" s="213"/>
      <c r="B350" s="203"/>
      <c r="C350" s="201"/>
      <c r="D350" s="236"/>
      <c r="E350" s="200"/>
      <c r="F350" s="200"/>
      <c r="G350" s="200"/>
      <c r="H350" s="236"/>
      <c r="I350" s="8" t="s">
        <v>203</v>
      </c>
      <c r="J350" s="8">
        <v>1</v>
      </c>
      <c r="K350" s="8">
        <v>3</v>
      </c>
      <c r="L350" s="8">
        <f>K350*4200</f>
        <v>12600</v>
      </c>
      <c r="M350" s="8"/>
      <c r="N350" s="8"/>
      <c r="O350" s="8"/>
      <c r="P350" s="217"/>
    </row>
    <row r="351" spans="1:16" ht="27" customHeight="1">
      <c r="A351" s="213"/>
      <c r="B351" s="203"/>
      <c r="C351" s="201"/>
      <c r="D351" s="236"/>
      <c r="E351" s="200"/>
      <c r="F351" s="200"/>
      <c r="G351" s="200"/>
      <c r="H351" s="236"/>
      <c r="I351" s="8" t="s">
        <v>199</v>
      </c>
      <c r="J351" s="8">
        <v>2</v>
      </c>
      <c r="K351" s="8">
        <v>30</v>
      </c>
      <c r="L351" s="8">
        <f>K351*442</f>
        <v>13260</v>
      </c>
      <c r="M351" s="8"/>
      <c r="N351" s="8"/>
      <c r="O351" s="8"/>
      <c r="P351" s="217"/>
    </row>
    <row r="352" spans="1:16" ht="45" customHeight="1">
      <c r="A352" s="213"/>
      <c r="B352" s="203"/>
      <c r="C352" s="201"/>
      <c r="D352" s="236"/>
      <c r="E352" s="200"/>
      <c r="F352" s="200"/>
      <c r="G352" s="200"/>
      <c r="H352" s="236"/>
      <c r="I352" s="42" t="s">
        <v>230</v>
      </c>
      <c r="J352" s="42">
        <v>17</v>
      </c>
      <c r="K352" s="42">
        <v>2</v>
      </c>
      <c r="L352" s="42">
        <f>K352*74000</f>
        <v>148000</v>
      </c>
      <c r="M352" s="42"/>
      <c r="N352" s="42"/>
      <c r="O352" s="42" t="s">
        <v>293</v>
      </c>
      <c r="P352" s="217"/>
    </row>
    <row r="353" spans="1:16" ht="15" customHeight="1">
      <c r="A353" s="213"/>
      <c r="B353" s="203"/>
      <c r="C353" s="201"/>
      <c r="D353" s="236"/>
      <c r="E353" s="200"/>
      <c r="F353" s="200"/>
      <c r="G353" s="200"/>
      <c r="H353" s="236"/>
      <c r="I353" s="8"/>
      <c r="J353" s="8"/>
      <c r="K353" s="8"/>
      <c r="L353" s="8"/>
      <c r="M353" s="8"/>
      <c r="N353" s="8"/>
      <c r="O353" s="8"/>
      <c r="P353" s="217"/>
    </row>
    <row r="354" spans="1:16" ht="15" customHeight="1">
      <c r="A354" s="213"/>
      <c r="B354" s="203"/>
      <c r="C354" s="201"/>
      <c r="D354" s="236"/>
      <c r="E354" s="200"/>
      <c r="F354" s="200"/>
      <c r="G354" s="200"/>
      <c r="H354" s="236"/>
      <c r="I354" s="8"/>
      <c r="J354" s="8"/>
      <c r="K354" s="8"/>
      <c r="L354" s="8"/>
      <c r="M354" s="8"/>
      <c r="N354" s="8"/>
      <c r="O354" s="8"/>
      <c r="P354" s="217"/>
    </row>
    <row r="355" spans="1:16" ht="15" customHeight="1">
      <c r="A355" s="213"/>
      <c r="B355" s="203"/>
      <c r="C355" s="201"/>
      <c r="D355" s="237"/>
      <c r="E355" s="200"/>
      <c r="F355" s="200"/>
      <c r="G355" s="200"/>
      <c r="H355" s="237"/>
      <c r="I355" s="8"/>
      <c r="J355" s="8"/>
      <c r="K355" s="8"/>
      <c r="L355" s="8"/>
      <c r="M355" s="8"/>
      <c r="N355" s="8"/>
      <c r="O355" s="8"/>
      <c r="P355" s="217"/>
    </row>
    <row r="356" spans="1:16" ht="76.5" customHeight="1">
      <c r="A356" s="213">
        <v>16</v>
      </c>
      <c r="B356" s="203" t="s">
        <v>65</v>
      </c>
      <c r="C356" s="201">
        <v>9506.6</v>
      </c>
      <c r="D356" s="235">
        <v>51835.56</v>
      </c>
      <c r="E356" s="200">
        <f>C356*0.79*12</f>
        <v>90122.56800000001</v>
      </c>
      <c r="F356" s="200">
        <f>E356*10%</f>
        <v>9012.256800000001</v>
      </c>
      <c r="G356" s="200">
        <f>E356-F356</f>
        <v>81110.31120000001</v>
      </c>
      <c r="H356" s="235">
        <f>D356+G356</f>
        <v>132945.8712</v>
      </c>
      <c r="I356" s="41" t="s">
        <v>194</v>
      </c>
      <c r="J356" s="41">
        <v>6</v>
      </c>
      <c r="K356" s="41">
        <v>5</v>
      </c>
      <c r="L356" s="41">
        <f>K356*14780</f>
        <v>73900</v>
      </c>
      <c r="M356" s="41"/>
      <c r="N356" s="41"/>
      <c r="O356" s="43" t="s">
        <v>280</v>
      </c>
      <c r="P356" s="217">
        <f>H356-L356-L357-L358-L359-L360-L361-L362-L363</f>
        <v>-4154.978800000004</v>
      </c>
    </row>
    <row r="357" spans="1:16" ht="53.25" customHeight="1">
      <c r="A357" s="213"/>
      <c r="B357" s="203"/>
      <c r="C357" s="201"/>
      <c r="D357" s="236"/>
      <c r="E357" s="200"/>
      <c r="F357" s="200"/>
      <c r="G357" s="200"/>
      <c r="H357" s="236"/>
      <c r="I357" s="8" t="s">
        <v>209</v>
      </c>
      <c r="J357" s="8">
        <v>5</v>
      </c>
      <c r="K357" s="8">
        <v>4</v>
      </c>
      <c r="L357" s="8">
        <f>K357*410</f>
        <v>1640</v>
      </c>
      <c r="M357" s="8"/>
      <c r="N357" s="8"/>
      <c r="O357" s="8" t="s">
        <v>210</v>
      </c>
      <c r="P357" s="217"/>
    </row>
    <row r="358" spans="1:16" ht="59.25" customHeight="1">
      <c r="A358" s="213"/>
      <c r="B358" s="203"/>
      <c r="C358" s="201"/>
      <c r="D358" s="236"/>
      <c r="E358" s="200"/>
      <c r="F358" s="200"/>
      <c r="G358" s="200"/>
      <c r="H358" s="236"/>
      <c r="I358" s="51" t="s">
        <v>294</v>
      </c>
      <c r="J358" s="51">
        <v>17</v>
      </c>
      <c r="K358" s="51">
        <v>5</v>
      </c>
      <c r="L358" s="51">
        <f>K358*10567.97</f>
        <v>52839.85</v>
      </c>
      <c r="M358" s="51"/>
      <c r="N358" s="51"/>
      <c r="O358" s="51" t="s">
        <v>359</v>
      </c>
      <c r="P358" s="217"/>
    </row>
    <row r="359" spans="1:16" ht="42.75" customHeight="1">
      <c r="A359" s="213"/>
      <c r="B359" s="203"/>
      <c r="C359" s="201"/>
      <c r="D359" s="236"/>
      <c r="E359" s="200"/>
      <c r="F359" s="200"/>
      <c r="G359" s="200"/>
      <c r="H359" s="236"/>
      <c r="I359" s="8" t="s">
        <v>195</v>
      </c>
      <c r="J359" s="8">
        <v>4</v>
      </c>
      <c r="K359" s="8">
        <v>32.3</v>
      </c>
      <c r="L359" s="8">
        <f>K359*270</f>
        <v>8721</v>
      </c>
      <c r="M359" s="8"/>
      <c r="N359" s="8"/>
      <c r="O359" s="43" t="s">
        <v>303</v>
      </c>
      <c r="P359" s="217"/>
    </row>
    <row r="360" spans="1:16" ht="15" customHeight="1">
      <c r="A360" s="213"/>
      <c r="B360" s="203"/>
      <c r="C360" s="201"/>
      <c r="D360" s="236"/>
      <c r="E360" s="200"/>
      <c r="F360" s="200"/>
      <c r="G360" s="200"/>
      <c r="H360" s="236"/>
      <c r="I360" s="8"/>
      <c r="J360" s="8"/>
      <c r="K360" s="8"/>
      <c r="L360" s="8"/>
      <c r="M360" s="8"/>
      <c r="N360" s="8"/>
      <c r="O360" s="8"/>
      <c r="P360" s="217"/>
    </row>
    <row r="361" spans="1:16" ht="15" customHeight="1">
      <c r="A361" s="213"/>
      <c r="B361" s="203"/>
      <c r="C361" s="201"/>
      <c r="D361" s="236"/>
      <c r="E361" s="200"/>
      <c r="F361" s="200"/>
      <c r="G361" s="200"/>
      <c r="H361" s="236"/>
      <c r="I361" s="8"/>
      <c r="J361" s="8"/>
      <c r="K361" s="8"/>
      <c r="L361" s="8"/>
      <c r="M361" s="8"/>
      <c r="N361" s="8"/>
      <c r="O361" s="8"/>
      <c r="P361" s="217"/>
    </row>
    <row r="362" spans="1:16" ht="15" customHeight="1">
      <c r="A362" s="213"/>
      <c r="B362" s="203"/>
      <c r="C362" s="201"/>
      <c r="D362" s="236"/>
      <c r="E362" s="200"/>
      <c r="F362" s="200"/>
      <c r="G362" s="200"/>
      <c r="H362" s="236"/>
      <c r="I362" s="8"/>
      <c r="J362" s="8"/>
      <c r="K362" s="8"/>
      <c r="L362" s="8"/>
      <c r="M362" s="8"/>
      <c r="N362" s="8"/>
      <c r="O362" s="8"/>
      <c r="P362" s="217"/>
    </row>
    <row r="363" spans="1:16" ht="15" customHeight="1">
      <c r="A363" s="213"/>
      <c r="B363" s="203"/>
      <c r="C363" s="201"/>
      <c r="D363" s="237"/>
      <c r="E363" s="200"/>
      <c r="F363" s="200"/>
      <c r="G363" s="200"/>
      <c r="H363" s="237"/>
      <c r="I363" s="8"/>
      <c r="J363" s="8"/>
      <c r="K363" s="8"/>
      <c r="L363" s="8"/>
      <c r="M363" s="8"/>
      <c r="N363" s="8"/>
      <c r="O363" s="8"/>
      <c r="P363" s="217"/>
    </row>
    <row r="364" spans="1:16" ht="44.25" customHeight="1">
      <c r="A364" s="213">
        <v>17</v>
      </c>
      <c r="B364" s="194" t="s">
        <v>66</v>
      </c>
      <c r="C364" s="201">
        <v>23122.5</v>
      </c>
      <c r="D364" s="235">
        <v>92811.69</v>
      </c>
      <c r="E364" s="200">
        <f>C364*0.79*12</f>
        <v>219201.30000000002</v>
      </c>
      <c r="F364" s="200">
        <f>E364*10%</f>
        <v>21920.130000000005</v>
      </c>
      <c r="G364" s="200">
        <f>E364-F364</f>
        <v>197281.17</v>
      </c>
      <c r="H364" s="235">
        <f>D364+G364</f>
        <v>290092.86</v>
      </c>
      <c r="I364" s="8" t="s">
        <v>195</v>
      </c>
      <c r="J364" s="8">
        <v>4</v>
      </c>
      <c r="K364" s="8">
        <v>100</v>
      </c>
      <c r="L364" s="8">
        <f>K364*270</f>
        <v>27000</v>
      </c>
      <c r="M364" s="8"/>
      <c r="N364" s="8"/>
      <c r="O364" s="8"/>
      <c r="P364" s="217">
        <f>H364-L364-L365-L366-L367-L368-L369-L370-L371</f>
        <v>180062.86</v>
      </c>
    </row>
    <row r="365" spans="1:16" ht="39" customHeight="1">
      <c r="A365" s="213"/>
      <c r="B365" s="194"/>
      <c r="C365" s="201"/>
      <c r="D365" s="236"/>
      <c r="E365" s="200"/>
      <c r="F365" s="200"/>
      <c r="G365" s="200"/>
      <c r="H365" s="236"/>
      <c r="I365" s="51" t="s">
        <v>212</v>
      </c>
      <c r="J365" s="51">
        <v>17</v>
      </c>
      <c r="K365" s="51">
        <v>1</v>
      </c>
      <c r="L365" s="51">
        <f>K365*74000</f>
        <v>74000</v>
      </c>
      <c r="M365" s="51"/>
      <c r="N365" s="51"/>
      <c r="O365" s="51" t="s">
        <v>213</v>
      </c>
      <c r="P365" s="217"/>
    </row>
    <row r="366" spans="1:16" ht="39.75" customHeight="1">
      <c r="A366" s="213"/>
      <c r="B366" s="194"/>
      <c r="C366" s="201"/>
      <c r="D366" s="236"/>
      <c r="E366" s="200"/>
      <c r="F366" s="200"/>
      <c r="G366" s="200"/>
      <c r="H366" s="236"/>
      <c r="I366" s="8" t="s">
        <v>214</v>
      </c>
      <c r="J366" s="8">
        <v>16</v>
      </c>
      <c r="K366" s="8"/>
      <c r="L366" s="42"/>
      <c r="M366" s="8"/>
      <c r="N366" s="8"/>
      <c r="O366" s="8" t="s">
        <v>215</v>
      </c>
      <c r="P366" s="217"/>
    </row>
    <row r="367" spans="1:16" ht="63" customHeight="1">
      <c r="A367" s="213"/>
      <c r="B367" s="194"/>
      <c r="C367" s="201"/>
      <c r="D367" s="236"/>
      <c r="E367" s="200"/>
      <c r="F367" s="200"/>
      <c r="G367" s="200"/>
      <c r="H367" s="236"/>
      <c r="I367" s="8" t="s">
        <v>216</v>
      </c>
      <c r="J367" s="8">
        <v>16</v>
      </c>
      <c r="K367" s="8"/>
      <c r="L367" s="42"/>
      <c r="M367" s="8"/>
      <c r="N367" s="8"/>
      <c r="O367" s="8" t="s">
        <v>217</v>
      </c>
      <c r="P367" s="217"/>
    </row>
    <row r="368" spans="1:16" ht="36.75" customHeight="1">
      <c r="A368" s="213"/>
      <c r="B368" s="194"/>
      <c r="C368" s="201"/>
      <c r="D368" s="236"/>
      <c r="E368" s="200"/>
      <c r="F368" s="200"/>
      <c r="G368" s="200"/>
      <c r="H368" s="236"/>
      <c r="I368" s="8" t="s">
        <v>198</v>
      </c>
      <c r="J368" s="8">
        <v>10</v>
      </c>
      <c r="K368" s="8">
        <v>6</v>
      </c>
      <c r="L368" s="8">
        <f>K368*1505</f>
        <v>9030</v>
      </c>
      <c r="M368" s="8"/>
      <c r="N368" s="8"/>
      <c r="O368" s="8" t="s">
        <v>218</v>
      </c>
      <c r="P368" s="217"/>
    </row>
    <row r="369" spans="1:16" ht="15" customHeight="1">
      <c r="A369" s="213"/>
      <c r="B369" s="194"/>
      <c r="C369" s="201"/>
      <c r="D369" s="236"/>
      <c r="E369" s="200"/>
      <c r="F369" s="200"/>
      <c r="G369" s="200"/>
      <c r="H369" s="236"/>
      <c r="I369" s="8"/>
      <c r="J369" s="8"/>
      <c r="K369" s="8"/>
      <c r="L369" s="8"/>
      <c r="M369" s="8"/>
      <c r="N369" s="8"/>
      <c r="O369" s="8"/>
      <c r="P369" s="217"/>
    </row>
    <row r="370" spans="1:16" ht="15" customHeight="1">
      <c r="A370" s="213"/>
      <c r="B370" s="194"/>
      <c r="C370" s="201"/>
      <c r="D370" s="236"/>
      <c r="E370" s="200"/>
      <c r="F370" s="200"/>
      <c r="G370" s="200"/>
      <c r="H370" s="236"/>
      <c r="I370" s="8"/>
      <c r="J370" s="8"/>
      <c r="K370" s="8"/>
      <c r="L370" s="8"/>
      <c r="M370" s="8"/>
      <c r="N370" s="8"/>
      <c r="O370" s="8"/>
      <c r="P370" s="217"/>
    </row>
    <row r="371" spans="1:16" ht="15" customHeight="1">
      <c r="A371" s="213"/>
      <c r="B371" s="194"/>
      <c r="C371" s="201"/>
      <c r="D371" s="237"/>
      <c r="E371" s="200"/>
      <c r="F371" s="200"/>
      <c r="G371" s="200"/>
      <c r="H371" s="237"/>
      <c r="I371" s="8"/>
      <c r="J371" s="8"/>
      <c r="K371" s="8"/>
      <c r="L371" s="8"/>
      <c r="M371" s="8"/>
      <c r="N371" s="8"/>
      <c r="O371" s="8"/>
      <c r="P371" s="217"/>
    </row>
    <row r="372" spans="1:16" ht="15" customHeight="1">
      <c r="A372" s="213">
        <v>18</v>
      </c>
      <c r="B372" s="194" t="s">
        <v>67</v>
      </c>
      <c r="C372" s="201">
        <v>11862.9</v>
      </c>
      <c r="D372" s="235">
        <v>83063.27</v>
      </c>
      <c r="E372" s="200">
        <f>C372*0.79*12</f>
        <v>112460.29200000002</v>
      </c>
      <c r="F372" s="200">
        <f>E372*10%</f>
        <v>11246.029200000003</v>
      </c>
      <c r="G372" s="200">
        <f>E372-F372</f>
        <v>101214.26280000001</v>
      </c>
      <c r="H372" s="235">
        <f>D372+G372</f>
        <v>184277.53280000002</v>
      </c>
      <c r="I372" s="8" t="s">
        <v>195</v>
      </c>
      <c r="J372" s="8">
        <v>4</v>
      </c>
      <c r="K372" s="8">
        <v>100</v>
      </c>
      <c r="L372" s="8">
        <f>K372*270</f>
        <v>27000</v>
      </c>
      <c r="M372" s="8"/>
      <c r="N372" s="8"/>
      <c r="O372" s="8"/>
      <c r="P372" s="217">
        <f>H372-L372-L373-L374-L375-L376-L377-L378-L379</f>
        <v>157277.53280000002</v>
      </c>
    </row>
    <row r="373" spans="1:16" ht="54.75" customHeight="1">
      <c r="A373" s="213"/>
      <c r="B373" s="194"/>
      <c r="C373" s="201"/>
      <c r="D373" s="236"/>
      <c r="E373" s="200"/>
      <c r="F373" s="200"/>
      <c r="G373" s="200"/>
      <c r="H373" s="236"/>
      <c r="I373" s="42" t="s">
        <v>295</v>
      </c>
      <c r="J373" s="42">
        <v>1</v>
      </c>
      <c r="K373" s="42">
        <v>24</v>
      </c>
      <c r="L373" s="42"/>
      <c r="M373" s="42"/>
      <c r="N373" s="42"/>
      <c r="O373" s="42"/>
      <c r="P373" s="217"/>
    </row>
    <row r="374" spans="1:16" ht="38.25" customHeight="1">
      <c r="A374" s="213"/>
      <c r="B374" s="194"/>
      <c r="C374" s="201"/>
      <c r="D374" s="236"/>
      <c r="E374" s="200"/>
      <c r="F374" s="200"/>
      <c r="G374" s="200"/>
      <c r="H374" s="236"/>
      <c r="I374" s="8"/>
      <c r="J374" s="8"/>
      <c r="K374" s="8"/>
      <c r="L374" s="8"/>
      <c r="M374" s="8"/>
      <c r="N374" s="8"/>
      <c r="O374" s="8"/>
      <c r="P374" s="217"/>
    </row>
    <row r="375" spans="1:16" ht="15" customHeight="1">
      <c r="A375" s="213"/>
      <c r="B375" s="194"/>
      <c r="C375" s="201"/>
      <c r="D375" s="236"/>
      <c r="E375" s="200"/>
      <c r="F375" s="200"/>
      <c r="G375" s="200"/>
      <c r="H375" s="236"/>
      <c r="I375" s="8"/>
      <c r="J375" s="8"/>
      <c r="K375" s="8"/>
      <c r="L375" s="8"/>
      <c r="M375" s="8"/>
      <c r="N375" s="8"/>
      <c r="O375" s="8"/>
      <c r="P375" s="217"/>
    </row>
    <row r="376" spans="1:16" ht="15" customHeight="1">
      <c r="A376" s="213"/>
      <c r="B376" s="194"/>
      <c r="C376" s="201"/>
      <c r="D376" s="236"/>
      <c r="E376" s="200"/>
      <c r="F376" s="200"/>
      <c r="G376" s="200"/>
      <c r="H376" s="236"/>
      <c r="I376" s="8"/>
      <c r="J376" s="8"/>
      <c r="K376" s="8"/>
      <c r="L376" s="8"/>
      <c r="M376" s="8"/>
      <c r="N376" s="8"/>
      <c r="O376" s="8"/>
      <c r="P376" s="217"/>
    </row>
    <row r="377" spans="1:16" ht="15" customHeight="1">
      <c r="A377" s="213"/>
      <c r="B377" s="194"/>
      <c r="C377" s="201"/>
      <c r="D377" s="236"/>
      <c r="E377" s="200"/>
      <c r="F377" s="200"/>
      <c r="G377" s="200"/>
      <c r="H377" s="236"/>
      <c r="I377" s="8"/>
      <c r="J377" s="8"/>
      <c r="K377" s="8"/>
      <c r="L377" s="8"/>
      <c r="M377" s="8"/>
      <c r="N377" s="8"/>
      <c r="O377" s="8"/>
      <c r="P377" s="217"/>
    </row>
    <row r="378" spans="1:16" ht="15" customHeight="1">
      <c r="A378" s="213"/>
      <c r="B378" s="194"/>
      <c r="C378" s="201"/>
      <c r="D378" s="236"/>
      <c r="E378" s="200"/>
      <c r="F378" s="200"/>
      <c r="G378" s="200"/>
      <c r="H378" s="236"/>
      <c r="I378" s="8"/>
      <c r="J378" s="8"/>
      <c r="K378" s="8"/>
      <c r="L378" s="8"/>
      <c r="M378" s="8"/>
      <c r="N378" s="8"/>
      <c r="O378" s="8"/>
      <c r="P378" s="217"/>
    </row>
    <row r="379" spans="1:16" ht="15" customHeight="1">
      <c r="A379" s="213"/>
      <c r="B379" s="194"/>
      <c r="C379" s="201"/>
      <c r="D379" s="237"/>
      <c r="E379" s="200"/>
      <c r="F379" s="200"/>
      <c r="G379" s="200"/>
      <c r="H379" s="237"/>
      <c r="I379" s="8"/>
      <c r="J379" s="8"/>
      <c r="K379" s="8"/>
      <c r="L379" s="8"/>
      <c r="M379" s="8"/>
      <c r="N379" s="8"/>
      <c r="O379" s="8"/>
      <c r="P379" s="217"/>
    </row>
    <row r="380" spans="1:16" ht="15" customHeight="1">
      <c r="A380" s="213">
        <v>19</v>
      </c>
      <c r="B380" s="194" t="s">
        <v>68</v>
      </c>
      <c r="C380" s="201">
        <v>11927.6</v>
      </c>
      <c r="D380" s="235">
        <v>79917.22</v>
      </c>
      <c r="E380" s="200">
        <f>C380*0.79*12</f>
        <v>113073.648</v>
      </c>
      <c r="F380" s="200">
        <f>E380*10%</f>
        <v>11307.364800000001</v>
      </c>
      <c r="G380" s="200">
        <f>E380-F380</f>
        <v>101766.2832</v>
      </c>
      <c r="H380" s="235">
        <f>D380+G380</f>
        <v>181683.5032</v>
      </c>
      <c r="I380" s="8" t="s">
        <v>195</v>
      </c>
      <c r="J380" s="8">
        <v>4</v>
      </c>
      <c r="K380" s="8">
        <v>50</v>
      </c>
      <c r="L380" s="8">
        <f>K380*270</f>
        <v>13500</v>
      </c>
      <c r="M380" s="8"/>
      <c r="N380" s="8"/>
      <c r="O380" s="8"/>
      <c r="P380" s="217">
        <f>H380-L380-L381-L382-L383-L384-L385-L386-L387</f>
        <v>168183.5032</v>
      </c>
    </row>
    <row r="381" spans="1:16" ht="32.25" customHeight="1">
      <c r="A381" s="213"/>
      <c r="B381" s="194"/>
      <c r="C381" s="201"/>
      <c r="D381" s="236"/>
      <c r="E381" s="200"/>
      <c r="F381" s="200"/>
      <c r="G381" s="200"/>
      <c r="H381" s="236"/>
      <c r="I381" s="42" t="s">
        <v>224</v>
      </c>
      <c r="J381" s="42">
        <v>1</v>
      </c>
      <c r="K381" s="42">
        <v>15</v>
      </c>
      <c r="L381" s="42"/>
      <c r="M381" s="42"/>
      <c r="N381" s="42"/>
      <c r="O381" s="42" t="s">
        <v>225</v>
      </c>
      <c r="P381" s="217"/>
    </row>
    <row r="382" spans="1:16" ht="36" customHeight="1">
      <c r="A382" s="213"/>
      <c r="B382" s="194"/>
      <c r="C382" s="201"/>
      <c r="D382" s="236"/>
      <c r="E382" s="200"/>
      <c r="F382" s="200"/>
      <c r="G382" s="200"/>
      <c r="H382" s="236"/>
      <c r="I382" s="42" t="s">
        <v>198</v>
      </c>
      <c r="J382" s="42">
        <v>10</v>
      </c>
      <c r="K382" s="42"/>
      <c r="L382" s="50"/>
      <c r="M382" s="42"/>
      <c r="N382" s="42"/>
      <c r="O382" s="42" t="s">
        <v>342</v>
      </c>
      <c r="P382" s="217"/>
    </row>
    <row r="383" spans="1:16" ht="15" customHeight="1">
      <c r="A383" s="213"/>
      <c r="B383" s="194"/>
      <c r="C383" s="201"/>
      <c r="D383" s="236"/>
      <c r="E383" s="200"/>
      <c r="F383" s="200"/>
      <c r="G383" s="200"/>
      <c r="H383" s="236"/>
      <c r="I383" s="8"/>
      <c r="J383" s="8"/>
      <c r="K383" s="8"/>
      <c r="L383" s="8"/>
      <c r="M383" s="8"/>
      <c r="N383" s="8"/>
      <c r="O383" s="8"/>
      <c r="P383" s="217"/>
    </row>
    <row r="384" spans="1:16" ht="15" customHeight="1">
      <c r="A384" s="213"/>
      <c r="B384" s="194"/>
      <c r="C384" s="201"/>
      <c r="D384" s="236"/>
      <c r="E384" s="200"/>
      <c r="F384" s="200"/>
      <c r="G384" s="200"/>
      <c r="H384" s="236"/>
      <c r="I384" s="8"/>
      <c r="J384" s="8"/>
      <c r="K384" s="8"/>
      <c r="L384" s="8"/>
      <c r="M384" s="8"/>
      <c r="N384" s="8"/>
      <c r="O384" s="8"/>
      <c r="P384" s="217"/>
    </row>
    <row r="385" spans="1:16" ht="15" customHeight="1">
      <c r="A385" s="213"/>
      <c r="B385" s="194"/>
      <c r="C385" s="201"/>
      <c r="D385" s="236"/>
      <c r="E385" s="200"/>
      <c r="F385" s="200"/>
      <c r="G385" s="200"/>
      <c r="H385" s="236"/>
      <c r="I385" s="8"/>
      <c r="J385" s="8"/>
      <c r="K385" s="8"/>
      <c r="L385" s="8"/>
      <c r="M385" s="8"/>
      <c r="N385" s="8"/>
      <c r="O385" s="8"/>
      <c r="P385" s="217"/>
    </row>
    <row r="386" spans="1:16" ht="15" customHeight="1">
      <c r="A386" s="213"/>
      <c r="B386" s="194"/>
      <c r="C386" s="201"/>
      <c r="D386" s="236"/>
      <c r="E386" s="200"/>
      <c r="F386" s="200"/>
      <c r="G386" s="200"/>
      <c r="H386" s="236"/>
      <c r="I386" s="8"/>
      <c r="J386" s="8"/>
      <c r="K386" s="8"/>
      <c r="L386" s="8"/>
      <c r="M386" s="8"/>
      <c r="N386" s="8"/>
      <c r="O386" s="8"/>
      <c r="P386" s="217"/>
    </row>
    <row r="387" spans="1:16" ht="15" customHeight="1">
      <c r="A387" s="213"/>
      <c r="B387" s="194"/>
      <c r="C387" s="201"/>
      <c r="D387" s="237"/>
      <c r="E387" s="200"/>
      <c r="F387" s="200"/>
      <c r="G387" s="200"/>
      <c r="H387" s="237"/>
      <c r="I387" s="8"/>
      <c r="J387" s="8"/>
      <c r="K387" s="8"/>
      <c r="L387" s="8"/>
      <c r="M387" s="8"/>
      <c r="N387" s="8"/>
      <c r="O387" s="8"/>
      <c r="P387" s="217"/>
    </row>
    <row r="388" spans="1:16" ht="36" customHeight="1">
      <c r="A388" s="213">
        <v>20</v>
      </c>
      <c r="B388" s="203" t="s">
        <v>69</v>
      </c>
      <c r="C388" s="201">
        <v>20922.4</v>
      </c>
      <c r="D388" s="235">
        <v>2370.33</v>
      </c>
      <c r="E388" s="200">
        <f>C388*0.79*12</f>
        <v>198344.35200000004</v>
      </c>
      <c r="F388" s="200">
        <f>E388*10%</f>
        <v>19834.435200000007</v>
      </c>
      <c r="G388" s="200">
        <f>E388-F388</f>
        <v>178509.91680000004</v>
      </c>
      <c r="H388" s="235">
        <f>D388+G388</f>
        <v>180880.24680000002</v>
      </c>
      <c r="I388" s="8" t="s">
        <v>195</v>
      </c>
      <c r="J388" s="8">
        <v>4</v>
      </c>
      <c r="K388" s="8">
        <v>100</v>
      </c>
      <c r="L388" s="8">
        <f>K388*270</f>
        <v>27000</v>
      </c>
      <c r="M388" s="8"/>
      <c r="N388" s="8"/>
      <c r="O388" s="8"/>
      <c r="P388" s="217">
        <f>H388-L388-L389-L390-L391-L392-L393-L394-L395</f>
        <v>-12286.833199999977</v>
      </c>
    </row>
    <row r="389" spans="1:16" ht="45.75" customHeight="1">
      <c r="A389" s="213"/>
      <c r="B389" s="203"/>
      <c r="C389" s="201"/>
      <c r="D389" s="236"/>
      <c r="E389" s="200"/>
      <c r="F389" s="200"/>
      <c r="G389" s="200"/>
      <c r="H389" s="236"/>
      <c r="I389" s="51" t="s">
        <v>212</v>
      </c>
      <c r="J389" s="51">
        <v>17</v>
      </c>
      <c r="K389" s="51">
        <v>2</v>
      </c>
      <c r="L389" s="51">
        <f>K389*74000</f>
        <v>148000</v>
      </c>
      <c r="M389" s="51"/>
      <c r="N389" s="51"/>
      <c r="O389" s="51" t="s">
        <v>219</v>
      </c>
      <c r="P389" s="217"/>
    </row>
    <row r="390" spans="1:16" ht="35.25" customHeight="1">
      <c r="A390" s="213"/>
      <c r="B390" s="203"/>
      <c r="C390" s="201"/>
      <c r="D390" s="236"/>
      <c r="E390" s="200"/>
      <c r="F390" s="200"/>
      <c r="G390" s="200"/>
      <c r="H390" s="236"/>
      <c r="I390" s="8" t="s">
        <v>203</v>
      </c>
      <c r="J390" s="8">
        <v>1</v>
      </c>
      <c r="K390" s="8">
        <v>1</v>
      </c>
      <c r="L390" s="8">
        <f>K390*4200</f>
        <v>4200</v>
      </c>
      <c r="M390" s="8"/>
      <c r="N390" s="8"/>
      <c r="O390" s="8"/>
      <c r="P390" s="217"/>
    </row>
    <row r="391" spans="1:16" ht="68.25" customHeight="1">
      <c r="A391" s="213"/>
      <c r="B391" s="203"/>
      <c r="C391" s="201"/>
      <c r="D391" s="236"/>
      <c r="E391" s="200"/>
      <c r="F391" s="200"/>
      <c r="G391" s="200"/>
      <c r="H391" s="236"/>
      <c r="I391" s="51" t="s">
        <v>353</v>
      </c>
      <c r="J391" s="51">
        <v>17</v>
      </c>
      <c r="K391" s="51">
        <v>2</v>
      </c>
      <c r="L391" s="51">
        <f>K391*6983.54</f>
        <v>13967.08</v>
      </c>
      <c r="M391" s="51"/>
      <c r="N391" s="51"/>
      <c r="O391" s="51" t="s">
        <v>356</v>
      </c>
      <c r="P391" s="217"/>
    </row>
    <row r="392" spans="1:16" ht="30" customHeight="1">
      <c r="A392" s="213"/>
      <c r="B392" s="203"/>
      <c r="C392" s="201"/>
      <c r="D392" s="236"/>
      <c r="E392" s="200"/>
      <c r="F392" s="200"/>
      <c r="G392" s="200"/>
      <c r="H392" s="236"/>
      <c r="I392" s="8"/>
      <c r="J392" s="8"/>
      <c r="K392" s="8"/>
      <c r="L392" s="8"/>
      <c r="M392" s="8"/>
      <c r="N392" s="8"/>
      <c r="O392" s="8"/>
      <c r="P392" s="217"/>
    </row>
    <row r="393" spans="1:16" ht="15" customHeight="1">
      <c r="A393" s="213"/>
      <c r="B393" s="203"/>
      <c r="C393" s="201"/>
      <c r="D393" s="236"/>
      <c r="E393" s="200"/>
      <c r="F393" s="200"/>
      <c r="G393" s="200"/>
      <c r="H393" s="236"/>
      <c r="I393" s="8"/>
      <c r="J393" s="8"/>
      <c r="K393" s="8"/>
      <c r="L393" s="8"/>
      <c r="M393" s="8"/>
      <c r="N393" s="8"/>
      <c r="O393" s="8"/>
      <c r="P393" s="217"/>
    </row>
    <row r="394" spans="1:16" ht="15" customHeight="1">
      <c r="A394" s="213"/>
      <c r="B394" s="203"/>
      <c r="C394" s="201"/>
      <c r="D394" s="236"/>
      <c r="E394" s="200"/>
      <c r="F394" s="200"/>
      <c r="G394" s="200"/>
      <c r="H394" s="236"/>
      <c r="I394" s="8"/>
      <c r="J394" s="8"/>
      <c r="K394" s="8"/>
      <c r="L394" s="8"/>
      <c r="M394" s="8"/>
      <c r="N394" s="8"/>
      <c r="O394" s="8"/>
      <c r="P394" s="217"/>
    </row>
    <row r="395" spans="1:16" ht="15" customHeight="1">
      <c r="A395" s="213"/>
      <c r="B395" s="203"/>
      <c r="C395" s="201"/>
      <c r="D395" s="237"/>
      <c r="E395" s="200"/>
      <c r="F395" s="200"/>
      <c r="G395" s="200"/>
      <c r="H395" s="237"/>
      <c r="I395" s="8"/>
      <c r="J395" s="8"/>
      <c r="K395" s="8"/>
      <c r="L395" s="8"/>
      <c r="M395" s="8"/>
      <c r="N395" s="8"/>
      <c r="O395" s="8"/>
      <c r="P395" s="217"/>
    </row>
    <row r="396" spans="1:16" ht="32.25" customHeight="1">
      <c r="A396" s="213">
        <v>21</v>
      </c>
      <c r="B396" s="203" t="s">
        <v>70</v>
      </c>
      <c r="C396" s="201">
        <v>19448</v>
      </c>
      <c r="D396" s="235">
        <v>-48877.12</v>
      </c>
      <c r="E396" s="200">
        <f>C396*0.79*12</f>
        <v>184367.04</v>
      </c>
      <c r="F396" s="200">
        <f>E396*10%</f>
        <v>18436.704</v>
      </c>
      <c r="G396" s="200">
        <f>E396-F396</f>
        <v>165930.336</v>
      </c>
      <c r="H396" s="235">
        <f>D396+G396</f>
        <v>117053.21600000001</v>
      </c>
      <c r="I396" s="8" t="s">
        <v>195</v>
      </c>
      <c r="J396" s="8">
        <v>4</v>
      </c>
      <c r="K396" s="8">
        <v>100</v>
      </c>
      <c r="L396" s="8">
        <f>K396*270</f>
        <v>27000</v>
      </c>
      <c r="M396" s="8"/>
      <c r="N396" s="8"/>
      <c r="O396" s="8"/>
      <c r="P396" s="217">
        <f>H396-L396-L397-L398-L399-L400-L401-L402-L403</f>
        <v>9069.676000000014</v>
      </c>
    </row>
    <row r="397" spans="1:16" ht="42" customHeight="1">
      <c r="A397" s="213"/>
      <c r="B397" s="203"/>
      <c r="C397" s="201"/>
      <c r="D397" s="236"/>
      <c r="E397" s="200"/>
      <c r="F397" s="200"/>
      <c r="G397" s="200"/>
      <c r="H397" s="236"/>
      <c r="I397" s="51" t="s">
        <v>212</v>
      </c>
      <c r="J397" s="51">
        <v>17</v>
      </c>
      <c r="K397" s="51">
        <v>1</v>
      </c>
      <c r="L397" s="51">
        <v>74000</v>
      </c>
      <c r="M397" s="51"/>
      <c r="N397" s="51"/>
      <c r="O397" s="51" t="s">
        <v>296</v>
      </c>
      <c r="P397" s="217"/>
    </row>
    <row r="398" spans="1:16" ht="47.25" customHeight="1">
      <c r="A398" s="213"/>
      <c r="B398" s="203"/>
      <c r="C398" s="201"/>
      <c r="D398" s="236"/>
      <c r="E398" s="200"/>
      <c r="F398" s="200"/>
      <c r="G398" s="200"/>
      <c r="H398" s="236"/>
      <c r="I398" s="51" t="s">
        <v>353</v>
      </c>
      <c r="J398" s="51">
        <v>17</v>
      </c>
      <c r="K398" s="51"/>
      <c r="L398" s="51">
        <v>6983.54</v>
      </c>
      <c r="M398" s="51"/>
      <c r="N398" s="51"/>
      <c r="O398" s="51" t="s">
        <v>296</v>
      </c>
      <c r="P398" s="217"/>
    </row>
    <row r="399" spans="1:16" ht="15" customHeight="1">
      <c r="A399" s="213"/>
      <c r="B399" s="203"/>
      <c r="C399" s="201"/>
      <c r="D399" s="236"/>
      <c r="E399" s="200"/>
      <c r="F399" s="200"/>
      <c r="G399" s="200"/>
      <c r="H399" s="236"/>
      <c r="I399" s="8"/>
      <c r="J399" s="8"/>
      <c r="K399" s="8"/>
      <c r="L399" s="8"/>
      <c r="M399" s="8"/>
      <c r="N399" s="8"/>
      <c r="O399" s="8"/>
      <c r="P399" s="217"/>
    </row>
    <row r="400" spans="1:16" ht="15" customHeight="1">
      <c r="A400" s="213"/>
      <c r="B400" s="203"/>
      <c r="C400" s="201"/>
      <c r="D400" s="236"/>
      <c r="E400" s="200"/>
      <c r="F400" s="200"/>
      <c r="G400" s="200"/>
      <c r="H400" s="236"/>
      <c r="I400" s="8"/>
      <c r="J400" s="8"/>
      <c r="K400" s="8"/>
      <c r="L400" s="8"/>
      <c r="M400" s="8"/>
      <c r="N400" s="8"/>
      <c r="O400" s="8"/>
      <c r="P400" s="217"/>
    </row>
    <row r="401" spans="1:16" ht="15" customHeight="1">
      <c r="A401" s="213"/>
      <c r="B401" s="203"/>
      <c r="C401" s="201"/>
      <c r="D401" s="236"/>
      <c r="E401" s="200"/>
      <c r="F401" s="200"/>
      <c r="G401" s="200"/>
      <c r="H401" s="236"/>
      <c r="I401" s="8"/>
      <c r="J401" s="8"/>
      <c r="K401" s="8"/>
      <c r="L401" s="8"/>
      <c r="M401" s="8"/>
      <c r="N401" s="8"/>
      <c r="O401" s="8"/>
      <c r="P401" s="217"/>
    </row>
    <row r="402" spans="1:16" ht="15" customHeight="1">
      <c r="A402" s="213"/>
      <c r="B402" s="203"/>
      <c r="C402" s="201"/>
      <c r="D402" s="236"/>
      <c r="E402" s="200"/>
      <c r="F402" s="200"/>
      <c r="G402" s="200"/>
      <c r="H402" s="236"/>
      <c r="I402" s="8"/>
      <c r="J402" s="8"/>
      <c r="K402" s="8"/>
      <c r="L402" s="8"/>
      <c r="M402" s="8"/>
      <c r="N402" s="8"/>
      <c r="O402" s="8"/>
      <c r="P402" s="217"/>
    </row>
    <row r="403" spans="1:16" ht="15" customHeight="1">
      <c r="A403" s="213"/>
      <c r="B403" s="203"/>
      <c r="C403" s="201"/>
      <c r="D403" s="237"/>
      <c r="E403" s="200"/>
      <c r="F403" s="200"/>
      <c r="G403" s="200"/>
      <c r="H403" s="237"/>
      <c r="I403" s="8"/>
      <c r="J403" s="8"/>
      <c r="K403" s="8"/>
      <c r="L403" s="8"/>
      <c r="M403" s="8"/>
      <c r="N403" s="8"/>
      <c r="O403" s="8"/>
      <c r="P403" s="217"/>
    </row>
    <row r="404" spans="1:16" ht="39" customHeight="1">
      <c r="A404" s="213">
        <v>22</v>
      </c>
      <c r="B404" s="205" t="s">
        <v>71</v>
      </c>
      <c r="C404" s="201">
        <v>7212.3</v>
      </c>
      <c r="D404" s="235">
        <v>-21002.15</v>
      </c>
      <c r="E404" s="200">
        <f>C404*0.79*12</f>
        <v>68372.604</v>
      </c>
      <c r="F404" s="200">
        <f>E404*10%</f>
        <v>6837.260400000001</v>
      </c>
      <c r="G404" s="200">
        <f>E404-F404</f>
        <v>61535.34360000001</v>
      </c>
      <c r="H404" s="235">
        <f>D404+G404</f>
        <v>40533.193600000006</v>
      </c>
      <c r="I404" s="8" t="s">
        <v>195</v>
      </c>
      <c r="J404" s="8">
        <v>4</v>
      </c>
      <c r="K404" s="8">
        <v>114</v>
      </c>
      <c r="L404" s="8">
        <f>K404*270</f>
        <v>30780</v>
      </c>
      <c r="M404" s="8"/>
      <c r="N404" s="8"/>
      <c r="O404" s="43" t="s">
        <v>305</v>
      </c>
      <c r="P404" s="246">
        <f>H404-L404-L405-L406-L407-L408-L409-L410-L411</f>
        <v>-62451.276399999995</v>
      </c>
    </row>
    <row r="405" spans="1:16" ht="84.75" customHeight="1">
      <c r="A405" s="213"/>
      <c r="B405" s="205"/>
      <c r="C405" s="201"/>
      <c r="D405" s="236"/>
      <c r="E405" s="200"/>
      <c r="F405" s="200"/>
      <c r="G405" s="200"/>
      <c r="H405" s="236"/>
      <c r="I405" s="51" t="s">
        <v>345</v>
      </c>
      <c r="J405" s="51">
        <v>1</v>
      </c>
      <c r="K405" s="51">
        <v>10</v>
      </c>
      <c r="L405" s="51">
        <v>39984.47</v>
      </c>
      <c r="M405" s="51"/>
      <c r="N405" s="51"/>
      <c r="O405" s="51" t="s">
        <v>358</v>
      </c>
      <c r="P405" s="246"/>
    </row>
    <row r="406" spans="1:16" ht="39" customHeight="1">
      <c r="A406" s="213"/>
      <c r="B406" s="205"/>
      <c r="C406" s="201"/>
      <c r="D406" s="236"/>
      <c r="E406" s="200"/>
      <c r="F406" s="200"/>
      <c r="G406" s="200"/>
      <c r="H406" s="236"/>
      <c r="I406" s="42" t="s">
        <v>198</v>
      </c>
      <c r="J406" s="42">
        <v>10</v>
      </c>
      <c r="K406" s="42">
        <v>18</v>
      </c>
      <c r="L406" s="42">
        <f>K406*1790</f>
        <v>32220</v>
      </c>
      <c r="M406" s="42"/>
      <c r="N406" s="42"/>
      <c r="O406" s="42" t="s">
        <v>297</v>
      </c>
      <c r="P406" s="246"/>
    </row>
    <row r="407" spans="1:16" ht="15" customHeight="1">
      <c r="A407" s="213"/>
      <c r="B407" s="205"/>
      <c r="C407" s="201"/>
      <c r="D407" s="236"/>
      <c r="E407" s="200"/>
      <c r="F407" s="200"/>
      <c r="G407" s="200"/>
      <c r="H407" s="236"/>
      <c r="I407" s="8"/>
      <c r="J407" s="8"/>
      <c r="K407" s="8"/>
      <c r="L407" s="8"/>
      <c r="M407" s="8"/>
      <c r="N407" s="8"/>
      <c r="O407" s="8"/>
      <c r="P407" s="246"/>
    </row>
    <row r="408" spans="1:16" ht="15" customHeight="1">
      <c r="A408" s="213"/>
      <c r="B408" s="205"/>
      <c r="C408" s="201"/>
      <c r="D408" s="236"/>
      <c r="E408" s="200"/>
      <c r="F408" s="200"/>
      <c r="G408" s="200"/>
      <c r="H408" s="236"/>
      <c r="I408" s="8"/>
      <c r="J408" s="8"/>
      <c r="K408" s="8"/>
      <c r="L408" s="8"/>
      <c r="M408" s="8"/>
      <c r="N408" s="8"/>
      <c r="O408" s="8"/>
      <c r="P408" s="246"/>
    </row>
    <row r="409" spans="1:16" ht="15" customHeight="1">
      <c r="A409" s="213"/>
      <c r="B409" s="205"/>
      <c r="C409" s="201"/>
      <c r="D409" s="236"/>
      <c r="E409" s="200"/>
      <c r="F409" s="200"/>
      <c r="G409" s="200"/>
      <c r="H409" s="236"/>
      <c r="I409" s="8"/>
      <c r="J409" s="8"/>
      <c r="K409" s="8"/>
      <c r="L409" s="8"/>
      <c r="M409" s="8"/>
      <c r="N409" s="8"/>
      <c r="O409" s="8"/>
      <c r="P409" s="246"/>
    </row>
    <row r="410" spans="1:16" ht="15" customHeight="1">
      <c r="A410" s="213"/>
      <c r="B410" s="205"/>
      <c r="C410" s="201"/>
      <c r="D410" s="236"/>
      <c r="E410" s="200"/>
      <c r="F410" s="200"/>
      <c r="G410" s="200"/>
      <c r="H410" s="236"/>
      <c r="I410" s="8"/>
      <c r="J410" s="8"/>
      <c r="K410" s="8"/>
      <c r="L410" s="8"/>
      <c r="M410" s="8"/>
      <c r="N410" s="8"/>
      <c r="O410" s="8"/>
      <c r="P410" s="246"/>
    </row>
    <row r="411" spans="1:16" ht="15" customHeight="1">
      <c r="A411" s="213"/>
      <c r="B411" s="205"/>
      <c r="C411" s="201"/>
      <c r="D411" s="237"/>
      <c r="E411" s="200"/>
      <c r="F411" s="200"/>
      <c r="G411" s="200"/>
      <c r="H411" s="237"/>
      <c r="I411" s="8"/>
      <c r="J411" s="8"/>
      <c r="K411" s="8"/>
      <c r="L411" s="8"/>
      <c r="M411" s="8"/>
      <c r="N411" s="8"/>
      <c r="O411" s="8"/>
      <c r="P411" s="246"/>
    </row>
    <row r="412" spans="1:16" ht="41.25" customHeight="1">
      <c r="A412" s="213">
        <v>23</v>
      </c>
      <c r="B412" s="203" t="s">
        <v>72</v>
      </c>
      <c r="C412" s="201">
        <v>11833.2</v>
      </c>
      <c r="D412" s="235">
        <v>42692.2</v>
      </c>
      <c r="E412" s="200">
        <f>C412*0.79*12</f>
        <v>112178.736</v>
      </c>
      <c r="F412" s="200">
        <f>E412*10%</f>
        <v>11217.8736</v>
      </c>
      <c r="G412" s="200">
        <f>E412-F412</f>
        <v>100960.8624</v>
      </c>
      <c r="H412" s="235">
        <f>D412+G412</f>
        <v>143653.0624</v>
      </c>
      <c r="I412" s="53" t="s">
        <v>202</v>
      </c>
      <c r="J412" s="53">
        <v>18</v>
      </c>
      <c r="K412" s="53">
        <v>7</v>
      </c>
      <c r="L412" s="53">
        <f>K412*4200</f>
        <v>29400</v>
      </c>
      <c r="M412" s="53"/>
      <c r="N412" s="53"/>
      <c r="O412" s="53"/>
      <c r="P412" s="217">
        <f>H412-L412-L413-L414-L415-L416-L417-L418-L419</f>
        <v>103933.0624</v>
      </c>
    </row>
    <row r="413" spans="1:16" ht="15" customHeight="1">
      <c r="A413" s="213"/>
      <c r="B413" s="203"/>
      <c r="C413" s="201"/>
      <c r="D413" s="236"/>
      <c r="E413" s="200"/>
      <c r="F413" s="200"/>
      <c r="G413" s="200"/>
      <c r="H413" s="236"/>
      <c r="I413" s="53" t="s">
        <v>201</v>
      </c>
      <c r="J413" s="53">
        <v>18</v>
      </c>
      <c r="K413" s="53">
        <v>4</v>
      </c>
      <c r="L413" s="53">
        <f>K413*1230</f>
        <v>4920</v>
      </c>
      <c r="M413" s="53"/>
      <c r="N413" s="53"/>
      <c r="O413" s="53"/>
      <c r="P413" s="217"/>
    </row>
    <row r="414" spans="1:16" ht="48.75" customHeight="1">
      <c r="A414" s="213"/>
      <c r="B414" s="203"/>
      <c r="C414" s="201"/>
      <c r="D414" s="236"/>
      <c r="E414" s="200"/>
      <c r="F414" s="200"/>
      <c r="G414" s="200"/>
      <c r="H414" s="236"/>
      <c r="I414" s="8" t="s">
        <v>195</v>
      </c>
      <c r="J414" s="8">
        <v>4</v>
      </c>
      <c r="K414" s="8">
        <v>20</v>
      </c>
      <c r="L414" s="8">
        <f>K414*270</f>
        <v>5400</v>
      </c>
      <c r="M414" s="8"/>
      <c r="N414" s="8"/>
      <c r="O414" s="43" t="s">
        <v>302</v>
      </c>
      <c r="P414" s="217"/>
    </row>
    <row r="415" spans="1:16" ht="15" customHeight="1">
      <c r="A415" s="213"/>
      <c r="B415" s="203"/>
      <c r="C415" s="201"/>
      <c r="D415" s="236"/>
      <c r="E415" s="200"/>
      <c r="F415" s="200"/>
      <c r="G415" s="200"/>
      <c r="H415" s="236"/>
      <c r="I415" s="8"/>
      <c r="J415" s="8"/>
      <c r="K415" s="8"/>
      <c r="L415" s="8"/>
      <c r="M415" s="8"/>
      <c r="N415" s="8"/>
      <c r="O415" s="8"/>
      <c r="P415" s="217"/>
    </row>
    <row r="416" spans="1:16" ht="15" customHeight="1">
      <c r="A416" s="213"/>
      <c r="B416" s="203"/>
      <c r="C416" s="201"/>
      <c r="D416" s="236"/>
      <c r="E416" s="200"/>
      <c r="F416" s="200"/>
      <c r="G416" s="200"/>
      <c r="H416" s="236"/>
      <c r="I416" s="8"/>
      <c r="J416" s="8"/>
      <c r="K416" s="8"/>
      <c r="L416" s="8"/>
      <c r="M416" s="8"/>
      <c r="N416" s="8"/>
      <c r="O416" s="8"/>
      <c r="P416" s="217"/>
    </row>
    <row r="417" spans="1:16" ht="15" customHeight="1">
      <c r="A417" s="213"/>
      <c r="B417" s="203"/>
      <c r="C417" s="201"/>
      <c r="D417" s="236"/>
      <c r="E417" s="200"/>
      <c r="F417" s="200"/>
      <c r="G417" s="200"/>
      <c r="H417" s="236"/>
      <c r="I417" s="8"/>
      <c r="J417" s="8"/>
      <c r="K417" s="8"/>
      <c r="L417" s="8"/>
      <c r="M417" s="8"/>
      <c r="N417" s="8"/>
      <c r="O417" s="8"/>
      <c r="P417" s="217"/>
    </row>
    <row r="418" spans="1:16" ht="15" customHeight="1">
      <c r="A418" s="213"/>
      <c r="B418" s="203"/>
      <c r="C418" s="201"/>
      <c r="D418" s="236"/>
      <c r="E418" s="200"/>
      <c r="F418" s="200"/>
      <c r="G418" s="200"/>
      <c r="H418" s="236"/>
      <c r="I418" s="8"/>
      <c r="J418" s="8"/>
      <c r="K418" s="8"/>
      <c r="L418" s="8"/>
      <c r="M418" s="8"/>
      <c r="N418" s="8"/>
      <c r="O418" s="8"/>
      <c r="P418" s="217"/>
    </row>
    <row r="419" spans="1:16" ht="15" customHeight="1">
      <c r="A419" s="213"/>
      <c r="B419" s="203"/>
      <c r="C419" s="201"/>
      <c r="D419" s="237"/>
      <c r="E419" s="200"/>
      <c r="F419" s="200"/>
      <c r="G419" s="200"/>
      <c r="H419" s="237"/>
      <c r="I419" s="8"/>
      <c r="J419" s="8"/>
      <c r="K419" s="8"/>
      <c r="L419" s="8"/>
      <c r="M419" s="8"/>
      <c r="N419" s="8"/>
      <c r="O419" s="8"/>
      <c r="P419" s="217"/>
    </row>
    <row r="420" spans="1:16" ht="36.75" customHeight="1">
      <c r="A420" s="213">
        <v>24</v>
      </c>
      <c r="B420" s="203" t="s">
        <v>73</v>
      </c>
      <c r="C420" s="201">
        <v>9534.9</v>
      </c>
      <c r="D420" s="235">
        <v>19984.58</v>
      </c>
      <c r="E420" s="200">
        <f>C420*0.79*12</f>
        <v>90390.852</v>
      </c>
      <c r="F420" s="200">
        <f>E420*10%</f>
        <v>9039.0852</v>
      </c>
      <c r="G420" s="200">
        <f>E420-F420</f>
        <v>81351.7668</v>
      </c>
      <c r="H420" s="235">
        <f>D420+G420</f>
        <v>101336.3468</v>
      </c>
      <c r="I420" s="8" t="s">
        <v>195</v>
      </c>
      <c r="J420" s="8">
        <v>4</v>
      </c>
      <c r="K420" s="8">
        <v>50</v>
      </c>
      <c r="L420" s="8">
        <f>K420*270</f>
        <v>13500</v>
      </c>
      <c r="M420" s="8"/>
      <c r="N420" s="8"/>
      <c r="O420" s="8"/>
      <c r="P420" s="217">
        <f>H420-L420-L421-L422-L423-L424-L425-L426-L427</f>
        <v>-40759.25319999999</v>
      </c>
    </row>
    <row r="421" spans="1:16" ht="75.75" customHeight="1">
      <c r="A421" s="213"/>
      <c r="B421" s="203"/>
      <c r="C421" s="201"/>
      <c r="D421" s="236"/>
      <c r="E421" s="200"/>
      <c r="F421" s="200"/>
      <c r="G421" s="200"/>
      <c r="H421" s="236"/>
      <c r="I421" s="8" t="s">
        <v>196</v>
      </c>
      <c r="J421" s="8">
        <v>6</v>
      </c>
      <c r="K421" s="8">
        <v>37.8</v>
      </c>
      <c r="L421" s="8">
        <f>K421*3402</f>
        <v>128595.59999999999</v>
      </c>
      <c r="M421" s="8"/>
      <c r="N421" s="8"/>
      <c r="O421" s="8" t="s">
        <v>197</v>
      </c>
      <c r="P421" s="217"/>
    </row>
    <row r="422" spans="1:16" ht="15" customHeight="1">
      <c r="A422" s="213"/>
      <c r="B422" s="203"/>
      <c r="C422" s="201"/>
      <c r="D422" s="236"/>
      <c r="E422" s="200"/>
      <c r="F422" s="200"/>
      <c r="G422" s="200"/>
      <c r="H422" s="236"/>
      <c r="I422" s="8"/>
      <c r="J422" s="8"/>
      <c r="K422" s="8"/>
      <c r="L422" s="8"/>
      <c r="M422" s="8"/>
      <c r="N422" s="8"/>
      <c r="O422" s="8"/>
      <c r="P422" s="217"/>
    </row>
    <row r="423" spans="1:16" ht="15" customHeight="1">
      <c r="A423" s="213"/>
      <c r="B423" s="203"/>
      <c r="C423" s="201"/>
      <c r="D423" s="236"/>
      <c r="E423" s="200"/>
      <c r="F423" s="200"/>
      <c r="G423" s="200"/>
      <c r="H423" s="236"/>
      <c r="I423" s="8"/>
      <c r="J423" s="8"/>
      <c r="K423" s="8"/>
      <c r="L423" s="8"/>
      <c r="M423" s="8"/>
      <c r="N423" s="8"/>
      <c r="O423" s="8"/>
      <c r="P423" s="217"/>
    </row>
    <row r="424" spans="1:16" ht="15" customHeight="1">
      <c r="A424" s="213"/>
      <c r="B424" s="203"/>
      <c r="C424" s="201"/>
      <c r="D424" s="236"/>
      <c r="E424" s="200"/>
      <c r="F424" s="200"/>
      <c r="G424" s="200"/>
      <c r="H424" s="236"/>
      <c r="I424" s="8"/>
      <c r="J424" s="8"/>
      <c r="K424" s="8"/>
      <c r="L424" s="8"/>
      <c r="M424" s="8"/>
      <c r="N424" s="8"/>
      <c r="O424" s="8"/>
      <c r="P424" s="217"/>
    </row>
    <row r="425" spans="1:16" ht="15" customHeight="1">
      <c r="A425" s="213"/>
      <c r="B425" s="203"/>
      <c r="C425" s="201"/>
      <c r="D425" s="236"/>
      <c r="E425" s="200"/>
      <c r="F425" s="200"/>
      <c r="G425" s="200"/>
      <c r="H425" s="236"/>
      <c r="I425" s="8"/>
      <c r="J425" s="8"/>
      <c r="K425" s="8"/>
      <c r="L425" s="8"/>
      <c r="M425" s="8"/>
      <c r="N425" s="8"/>
      <c r="O425" s="8"/>
      <c r="P425" s="217"/>
    </row>
    <row r="426" spans="1:16" ht="15" customHeight="1">
      <c r="A426" s="213"/>
      <c r="B426" s="203"/>
      <c r="C426" s="201"/>
      <c r="D426" s="236"/>
      <c r="E426" s="200"/>
      <c r="F426" s="200"/>
      <c r="G426" s="200"/>
      <c r="H426" s="236"/>
      <c r="I426" s="8"/>
      <c r="J426" s="8"/>
      <c r="K426" s="8"/>
      <c r="L426" s="8"/>
      <c r="M426" s="8"/>
      <c r="N426" s="8"/>
      <c r="O426" s="8"/>
      <c r="P426" s="217"/>
    </row>
    <row r="427" spans="1:16" ht="15" customHeight="1">
      <c r="A427" s="213"/>
      <c r="B427" s="203"/>
      <c r="C427" s="201"/>
      <c r="D427" s="237"/>
      <c r="E427" s="200"/>
      <c r="F427" s="200"/>
      <c r="G427" s="200"/>
      <c r="H427" s="237"/>
      <c r="I427" s="8"/>
      <c r="J427" s="8"/>
      <c r="K427" s="8"/>
      <c r="L427" s="8"/>
      <c r="M427" s="8"/>
      <c r="N427" s="8"/>
      <c r="O427" s="8"/>
      <c r="P427" s="217"/>
    </row>
    <row r="428" spans="1:16" ht="21.75" customHeight="1">
      <c r="A428" s="213">
        <v>25</v>
      </c>
      <c r="B428" s="203" t="s">
        <v>74</v>
      </c>
      <c r="C428" s="201">
        <v>29587.7</v>
      </c>
      <c r="D428" s="235">
        <v>-34060.07</v>
      </c>
      <c r="E428" s="200">
        <f>C428*0.79*12</f>
        <v>280491.39600000007</v>
      </c>
      <c r="F428" s="200">
        <f>E428*10%</f>
        <v>28049.13960000001</v>
      </c>
      <c r="G428" s="200">
        <f>E428-F428</f>
        <v>252442.25640000007</v>
      </c>
      <c r="H428" s="235">
        <f>D428+G428</f>
        <v>218382.18640000006</v>
      </c>
      <c r="I428" s="8" t="s">
        <v>195</v>
      </c>
      <c r="J428" s="8">
        <v>4</v>
      </c>
      <c r="K428" s="8">
        <v>640</v>
      </c>
      <c r="L428" s="8">
        <f>K428*270</f>
        <v>172800</v>
      </c>
      <c r="M428" s="8"/>
      <c r="N428" s="8"/>
      <c r="O428" s="8"/>
      <c r="P428" s="217">
        <f>H428-L428-L429-L430-L431-L432-L433-L434-L435</f>
        <v>42712.186400000064</v>
      </c>
    </row>
    <row r="429" spans="1:16" ht="39.75" customHeight="1">
      <c r="A429" s="213"/>
      <c r="B429" s="203"/>
      <c r="C429" s="201"/>
      <c r="D429" s="236"/>
      <c r="E429" s="200"/>
      <c r="F429" s="200"/>
      <c r="G429" s="200"/>
      <c r="H429" s="236"/>
      <c r="I429" s="8" t="s">
        <v>330</v>
      </c>
      <c r="J429" s="8">
        <v>5</v>
      </c>
      <c r="K429" s="8">
        <v>7</v>
      </c>
      <c r="L429" s="8">
        <f>K429*410</f>
        <v>2870</v>
      </c>
      <c r="M429" s="8"/>
      <c r="N429" s="8"/>
      <c r="O429" s="8" t="s">
        <v>343</v>
      </c>
      <c r="P429" s="217"/>
    </row>
    <row r="430" spans="1:16" ht="15" customHeight="1">
      <c r="A430" s="213"/>
      <c r="B430" s="203"/>
      <c r="C430" s="201"/>
      <c r="D430" s="236"/>
      <c r="E430" s="200"/>
      <c r="F430" s="200"/>
      <c r="G430" s="200"/>
      <c r="H430" s="236"/>
      <c r="I430" s="8"/>
      <c r="J430" s="8"/>
      <c r="K430" s="8"/>
      <c r="L430" s="8"/>
      <c r="M430" s="8"/>
      <c r="N430" s="8"/>
      <c r="O430" s="8"/>
      <c r="P430" s="217"/>
    </row>
    <row r="431" spans="1:16" ht="15" customHeight="1">
      <c r="A431" s="213"/>
      <c r="B431" s="203"/>
      <c r="C431" s="201"/>
      <c r="D431" s="236"/>
      <c r="E431" s="200"/>
      <c r="F431" s="200"/>
      <c r="G431" s="200"/>
      <c r="H431" s="236"/>
      <c r="I431" s="8"/>
      <c r="J431" s="8"/>
      <c r="K431" s="8"/>
      <c r="L431" s="8"/>
      <c r="M431" s="8"/>
      <c r="N431" s="8"/>
      <c r="O431" s="8"/>
      <c r="P431" s="217"/>
    </row>
    <row r="432" spans="1:16" ht="15" customHeight="1">
      <c r="A432" s="213"/>
      <c r="B432" s="203"/>
      <c r="C432" s="201"/>
      <c r="D432" s="236"/>
      <c r="E432" s="200"/>
      <c r="F432" s="200"/>
      <c r="G432" s="200"/>
      <c r="H432" s="236"/>
      <c r="I432" s="8"/>
      <c r="J432" s="8"/>
      <c r="K432" s="8"/>
      <c r="L432" s="8"/>
      <c r="M432" s="8"/>
      <c r="N432" s="8"/>
      <c r="O432" s="8"/>
      <c r="P432" s="217"/>
    </row>
    <row r="433" spans="1:16" ht="15" customHeight="1">
      <c r="A433" s="213"/>
      <c r="B433" s="203"/>
      <c r="C433" s="201"/>
      <c r="D433" s="236"/>
      <c r="E433" s="200"/>
      <c r="F433" s="200"/>
      <c r="G433" s="200"/>
      <c r="H433" s="236"/>
      <c r="I433" s="8"/>
      <c r="J433" s="8"/>
      <c r="K433" s="8"/>
      <c r="L433" s="8"/>
      <c r="M433" s="8"/>
      <c r="N433" s="8"/>
      <c r="O433" s="8"/>
      <c r="P433" s="217"/>
    </row>
    <row r="434" spans="1:16" ht="15" customHeight="1">
      <c r="A434" s="213"/>
      <c r="B434" s="203"/>
      <c r="C434" s="201"/>
      <c r="D434" s="236"/>
      <c r="E434" s="200"/>
      <c r="F434" s="200"/>
      <c r="G434" s="200"/>
      <c r="H434" s="236"/>
      <c r="I434" s="8"/>
      <c r="J434" s="8"/>
      <c r="K434" s="8"/>
      <c r="L434" s="8"/>
      <c r="M434" s="8"/>
      <c r="N434" s="8"/>
      <c r="O434" s="8"/>
      <c r="P434" s="217"/>
    </row>
    <row r="435" spans="1:16" ht="15" customHeight="1">
      <c r="A435" s="213"/>
      <c r="B435" s="203"/>
      <c r="C435" s="201"/>
      <c r="D435" s="237"/>
      <c r="E435" s="200"/>
      <c r="F435" s="200"/>
      <c r="G435" s="200"/>
      <c r="H435" s="237"/>
      <c r="I435" s="8"/>
      <c r="J435" s="8"/>
      <c r="K435" s="8"/>
      <c r="L435" s="8"/>
      <c r="M435" s="8"/>
      <c r="N435" s="8"/>
      <c r="O435" s="8"/>
      <c r="P435" s="217"/>
    </row>
    <row r="436" spans="1:16" ht="57" customHeight="1">
      <c r="A436" s="213">
        <v>26</v>
      </c>
      <c r="B436" s="194" t="s">
        <v>75</v>
      </c>
      <c r="C436" s="201">
        <v>13288.3</v>
      </c>
      <c r="D436" s="235">
        <v>-20563.42</v>
      </c>
      <c r="E436" s="200">
        <f>C436*0.79*12</f>
        <v>125973.084</v>
      </c>
      <c r="F436" s="200">
        <f>E436*10%</f>
        <v>12597.308400000002</v>
      </c>
      <c r="G436" s="200">
        <f>E436-F436</f>
        <v>113375.7756</v>
      </c>
      <c r="H436" s="235">
        <f>D436+G436</f>
        <v>92812.3556</v>
      </c>
      <c r="I436" s="8" t="s">
        <v>195</v>
      </c>
      <c r="J436" s="8">
        <v>4</v>
      </c>
      <c r="K436" s="8">
        <v>155</v>
      </c>
      <c r="L436" s="8">
        <f>K436*270</f>
        <v>41850</v>
      </c>
      <c r="M436" s="8"/>
      <c r="N436" s="8"/>
      <c r="O436" s="43" t="s">
        <v>304</v>
      </c>
      <c r="P436" s="247">
        <f>H436-L436-L437-L438-L439-L440-L441-L442-L443</f>
        <v>-10219.644400000005</v>
      </c>
    </row>
    <row r="437" spans="1:16" ht="24" customHeight="1">
      <c r="A437" s="213"/>
      <c r="B437" s="194"/>
      <c r="C437" s="201"/>
      <c r="D437" s="236"/>
      <c r="E437" s="200"/>
      <c r="F437" s="200"/>
      <c r="G437" s="200"/>
      <c r="H437" s="236"/>
      <c r="I437" s="8" t="s">
        <v>203</v>
      </c>
      <c r="J437" s="8">
        <v>1</v>
      </c>
      <c r="K437" s="8">
        <v>10</v>
      </c>
      <c r="L437" s="8">
        <f>K437*4200</f>
        <v>42000</v>
      </c>
      <c r="M437" s="8"/>
      <c r="N437" s="8"/>
      <c r="O437" s="8"/>
      <c r="P437" s="247"/>
    </row>
    <row r="438" spans="1:16" ht="89.25" customHeight="1">
      <c r="A438" s="213"/>
      <c r="B438" s="194"/>
      <c r="C438" s="201"/>
      <c r="D438" s="236"/>
      <c r="E438" s="200"/>
      <c r="F438" s="200"/>
      <c r="G438" s="200"/>
      <c r="H438" s="236"/>
      <c r="I438" s="8" t="s">
        <v>204</v>
      </c>
      <c r="J438" s="8">
        <v>6</v>
      </c>
      <c r="K438" s="8">
        <v>1</v>
      </c>
      <c r="L438" s="42">
        <f>K438*3402</f>
        <v>3402</v>
      </c>
      <c r="M438" s="8"/>
      <c r="N438" s="8"/>
      <c r="O438" s="8" t="s">
        <v>205</v>
      </c>
      <c r="P438" s="247"/>
    </row>
    <row r="439" spans="1:16" ht="42" customHeight="1">
      <c r="A439" s="213"/>
      <c r="B439" s="194"/>
      <c r="C439" s="201"/>
      <c r="D439" s="236"/>
      <c r="E439" s="200"/>
      <c r="F439" s="200"/>
      <c r="G439" s="200"/>
      <c r="H439" s="236"/>
      <c r="I439" s="8" t="s">
        <v>194</v>
      </c>
      <c r="J439" s="8">
        <v>6</v>
      </c>
      <c r="K439" s="8">
        <v>1</v>
      </c>
      <c r="L439" s="54">
        <f>K439*15780</f>
        <v>15780</v>
      </c>
      <c r="M439" s="8"/>
      <c r="N439" s="8"/>
      <c r="O439" s="8" t="s">
        <v>206</v>
      </c>
      <c r="P439" s="247"/>
    </row>
    <row r="440" spans="1:16" ht="15" customHeight="1">
      <c r="A440" s="213"/>
      <c r="B440" s="194"/>
      <c r="C440" s="201"/>
      <c r="D440" s="236"/>
      <c r="E440" s="200"/>
      <c r="F440" s="200"/>
      <c r="G440" s="200"/>
      <c r="H440" s="236"/>
      <c r="I440" s="8"/>
      <c r="J440" s="8"/>
      <c r="K440" s="8"/>
      <c r="L440" s="8"/>
      <c r="M440" s="8"/>
      <c r="N440" s="8"/>
      <c r="O440" s="8"/>
      <c r="P440" s="247"/>
    </row>
    <row r="441" spans="1:16" ht="15" customHeight="1">
      <c r="A441" s="213"/>
      <c r="B441" s="194"/>
      <c r="C441" s="201"/>
      <c r="D441" s="236"/>
      <c r="E441" s="200"/>
      <c r="F441" s="200"/>
      <c r="G441" s="200"/>
      <c r="H441" s="236"/>
      <c r="I441" s="8"/>
      <c r="J441" s="8"/>
      <c r="K441" s="8"/>
      <c r="L441" s="8"/>
      <c r="M441" s="8"/>
      <c r="N441" s="8"/>
      <c r="O441" s="8"/>
      <c r="P441" s="247"/>
    </row>
    <row r="442" spans="1:16" ht="15" customHeight="1">
      <c r="A442" s="213"/>
      <c r="B442" s="194"/>
      <c r="C442" s="201"/>
      <c r="D442" s="236"/>
      <c r="E442" s="200"/>
      <c r="F442" s="200"/>
      <c r="G442" s="200"/>
      <c r="H442" s="236"/>
      <c r="I442" s="8"/>
      <c r="J442" s="8"/>
      <c r="K442" s="8"/>
      <c r="L442" s="8"/>
      <c r="M442" s="8"/>
      <c r="N442" s="8"/>
      <c r="O442" s="8"/>
      <c r="P442" s="247"/>
    </row>
    <row r="443" spans="1:16" ht="15" customHeight="1">
      <c r="A443" s="213"/>
      <c r="B443" s="194"/>
      <c r="C443" s="201"/>
      <c r="D443" s="237"/>
      <c r="E443" s="200"/>
      <c r="F443" s="200"/>
      <c r="G443" s="200"/>
      <c r="H443" s="237"/>
      <c r="I443" s="8"/>
      <c r="J443" s="8"/>
      <c r="K443" s="8"/>
      <c r="L443" s="8"/>
      <c r="M443" s="8"/>
      <c r="N443" s="8"/>
      <c r="O443" s="8"/>
      <c r="P443" s="247"/>
    </row>
    <row r="444" spans="1:16" ht="15" customHeight="1">
      <c r="A444" s="213">
        <v>27</v>
      </c>
      <c r="B444" s="203" t="s">
        <v>76</v>
      </c>
      <c r="C444" s="201">
        <v>29542.3</v>
      </c>
      <c r="D444" s="235">
        <v>-99002.9</v>
      </c>
      <c r="E444" s="200">
        <f>C444*0.79*12</f>
        <v>280061.004</v>
      </c>
      <c r="F444" s="200">
        <f>E444*10%</f>
        <v>28006.100400000003</v>
      </c>
      <c r="G444" s="200">
        <f>E444-F444</f>
        <v>252054.90360000002</v>
      </c>
      <c r="H444" s="235">
        <f>D444+G444</f>
        <v>153052.00360000003</v>
      </c>
      <c r="I444" s="8" t="s">
        <v>195</v>
      </c>
      <c r="J444" s="8">
        <v>4</v>
      </c>
      <c r="K444" s="8">
        <v>250</v>
      </c>
      <c r="L444" s="8">
        <f>K444*270</f>
        <v>67500</v>
      </c>
      <c r="M444" s="8"/>
      <c r="N444" s="8"/>
      <c r="O444" s="8"/>
      <c r="P444" s="217">
        <f>H444-L444-L445-L446-L447-L448-L449-L450-L451</f>
        <v>9327.043600000019</v>
      </c>
    </row>
    <row r="445" spans="1:16" ht="61.5" customHeight="1">
      <c r="A445" s="213"/>
      <c r="B445" s="203"/>
      <c r="C445" s="201"/>
      <c r="D445" s="236"/>
      <c r="E445" s="200"/>
      <c r="F445" s="200"/>
      <c r="G445" s="200"/>
      <c r="H445" s="236"/>
      <c r="I445" s="51" t="s">
        <v>298</v>
      </c>
      <c r="J445" s="51">
        <v>17</v>
      </c>
      <c r="K445" s="51">
        <v>8</v>
      </c>
      <c r="L445" s="51">
        <f>K445*9528.12</f>
        <v>76224.96</v>
      </c>
      <c r="M445" s="51"/>
      <c r="N445" s="51"/>
      <c r="O445" s="51" t="s">
        <v>355</v>
      </c>
      <c r="P445" s="217"/>
    </row>
    <row r="446" spans="1:16" ht="32.25" customHeight="1">
      <c r="A446" s="213"/>
      <c r="B446" s="203"/>
      <c r="C446" s="201"/>
      <c r="D446" s="236"/>
      <c r="E446" s="200"/>
      <c r="F446" s="200"/>
      <c r="G446" s="200"/>
      <c r="H446" s="236"/>
      <c r="I446" s="8"/>
      <c r="J446" s="8"/>
      <c r="K446" s="8"/>
      <c r="L446" s="8"/>
      <c r="M446" s="8"/>
      <c r="N446" s="8"/>
      <c r="O446" s="8"/>
      <c r="P446" s="217"/>
    </row>
    <row r="447" spans="1:16" ht="15" customHeight="1">
      <c r="A447" s="213"/>
      <c r="B447" s="203"/>
      <c r="C447" s="201"/>
      <c r="D447" s="236"/>
      <c r="E447" s="200"/>
      <c r="F447" s="200"/>
      <c r="G447" s="200"/>
      <c r="H447" s="236"/>
      <c r="I447" s="8"/>
      <c r="J447" s="8"/>
      <c r="K447" s="8"/>
      <c r="L447" s="8"/>
      <c r="M447" s="8"/>
      <c r="N447" s="8"/>
      <c r="O447" s="8"/>
      <c r="P447" s="217"/>
    </row>
    <row r="448" spans="1:16" ht="36.75" customHeight="1">
      <c r="A448" s="213"/>
      <c r="B448" s="203"/>
      <c r="C448" s="201"/>
      <c r="D448" s="236"/>
      <c r="E448" s="200"/>
      <c r="F448" s="200"/>
      <c r="G448" s="200"/>
      <c r="H448" s="236"/>
      <c r="I448" s="8"/>
      <c r="J448" s="8"/>
      <c r="K448" s="8"/>
      <c r="L448" s="8"/>
      <c r="M448" s="8"/>
      <c r="N448" s="8"/>
      <c r="O448" s="8"/>
      <c r="P448" s="217"/>
    </row>
    <row r="449" spans="1:16" ht="30" customHeight="1">
      <c r="A449" s="213"/>
      <c r="B449" s="203"/>
      <c r="C449" s="201"/>
      <c r="D449" s="236"/>
      <c r="E449" s="200"/>
      <c r="F449" s="200"/>
      <c r="G449" s="200"/>
      <c r="H449" s="236"/>
      <c r="I449" s="8"/>
      <c r="J449" s="8"/>
      <c r="K449" s="8"/>
      <c r="L449" s="8"/>
      <c r="M449" s="8"/>
      <c r="N449" s="8"/>
      <c r="O449" s="8"/>
      <c r="P449" s="217"/>
    </row>
    <row r="450" spans="1:16" ht="15" customHeight="1">
      <c r="A450" s="213"/>
      <c r="B450" s="203"/>
      <c r="C450" s="201"/>
      <c r="D450" s="236"/>
      <c r="E450" s="200"/>
      <c r="F450" s="200"/>
      <c r="G450" s="200"/>
      <c r="H450" s="236"/>
      <c r="I450" s="8"/>
      <c r="J450" s="8"/>
      <c r="K450" s="8"/>
      <c r="L450" s="8"/>
      <c r="M450" s="8"/>
      <c r="N450" s="8"/>
      <c r="O450" s="8"/>
      <c r="P450" s="217"/>
    </row>
    <row r="451" spans="1:16" ht="15" customHeight="1">
      <c r="A451" s="213"/>
      <c r="B451" s="203"/>
      <c r="C451" s="201"/>
      <c r="D451" s="237"/>
      <c r="E451" s="200"/>
      <c r="F451" s="200"/>
      <c r="G451" s="200"/>
      <c r="H451" s="237"/>
      <c r="I451" s="8"/>
      <c r="J451" s="8"/>
      <c r="K451" s="8"/>
      <c r="L451" s="8"/>
      <c r="M451" s="8"/>
      <c r="N451" s="8"/>
      <c r="O451" s="8"/>
      <c r="P451" s="217"/>
    </row>
    <row r="452" spans="1:16" ht="54.75" customHeight="1">
      <c r="A452" s="213">
        <v>28</v>
      </c>
      <c r="B452" s="194" t="s">
        <v>77</v>
      </c>
      <c r="C452" s="201">
        <v>11875.5</v>
      </c>
      <c r="D452" s="235">
        <v>68117.5</v>
      </c>
      <c r="E452" s="200">
        <f>C452*0.79*12</f>
        <v>112579.74</v>
      </c>
      <c r="F452" s="200">
        <f>E452*10%</f>
        <v>11257.974000000002</v>
      </c>
      <c r="G452" s="200">
        <f>E452-F452</f>
        <v>101321.766</v>
      </c>
      <c r="H452" s="235">
        <f>D452+G452</f>
        <v>169439.266</v>
      </c>
      <c r="I452" s="8" t="s">
        <v>195</v>
      </c>
      <c r="J452" s="8">
        <v>4</v>
      </c>
      <c r="K452" s="8">
        <v>100</v>
      </c>
      <c r="L452" s="8">
        <f>K452*270</f>
        <v>27000</v>
      </c>
      <c r="M452" s="8"/>
      <c r="N452" s="8"/>
      <c r="O452" s="43" t="s">
        <v>301</v>
      </c>
      <c r="P452" s="217">
        <f>H452-L452-L453-L454-L455-L456-L457-L458-L459</f>
        <v>103837.39600000001</v>
      </c>
    </row>
    <row r="453" spans="1:16" ht="68.25" customHeight="1">
      <c r="A453" s="213"/>
      <c r="B453" s="194"/>
      <c r="C453" s="201"/>
      <c r="D453" s="236"/>
      <c r="E453" s="200"/>
      <c r="F453" s="200"/>
      <c r="G453" s="200"/>
      <c r="H453" s="236"/>
      <c r="I453" s="8" t="s">
        <v>198</v>
      </c>
      <c r="J453" s="8">
        <v>10</v>
      </c>
      <c r="K453" s="8">
        <v>22</v>
      </c>
      <c r="L453" s="47">
        <v>38601.87</v>
      </c>
      <c r="M453" s="8"/>
      <c r="N453" s="8"/>
      <c r="O453" s="8" t="s">
        <v>208</v>
      </c>
      <c r="P453" s="217"/>
    </row>
    <row r="454" spans="1:16" ht="68.25" customHeight="1">
      <c r="A454" s="213"/>
      <c r="B454" s="194"/>
      <c r="C454" s="201"/>
      <c r="D454" s="236"/>
      <c r="E454" s="200"/>
      <c r="F454" s="200"/>
      <c r="G454" s="200"/>
      <c r="H454" s="236"/>
      <c r="I454" s="8"/>
      <c r="J454" s="8"/>
      <c r="K454" s="8"/>
      <c r="L454" s="8"/>
      <c r="M454" s="8"/>
      <c r="N454" s="8"/>
      <c r="O454" s="42" t="s">
        <v>300</v>
      </c>
      <c r="P454" s="217"/>
    </row>
    <row r="455" spans="1:16" ht="77.25" customHeight="1">
      <c r="A455" s="213"/>
      <c r="B455" s="194"/>
      <c r="C455" s="201"/>
      <c r="D455" s="236"/>
      <c r="E455" s="200"/>
      <c r="F455" s="200"/>
      <c r="G455" s="200"/>
      <c r="H455" s="236"/>
      <c r="I455" s="8"/>
      <c r="J455" s="8"/>
      <c r="K455" s="8"/>
      <c r="L455" s="8"/>
      <c r="M455" s="8"/>
      <c r="N455" s="8"/>
      <c r="O455" s="8"/>
      <c r="P455" s="217"/>
    </row>
    <row r="456" spans="1:16" ht="15" customHeight="1">
      <c r="A456" s="213"/>
      <c r="B456" s="194"/>
      <c r="C456" s="201"/>
      <c r="D456" s="236"/>
      <c r="E456" s="200"/>
      <c r="F456" s="200"/>
      <c r="G456" s="200"/>
      <c r="H456" s="236"/>
      <c r="I456" s="8"/>
      <c r="J456" s="8"/>
      <c r="K456" s="8"/>
      <c r="L456" s="8"/>
      <c r="M456" s="8"/>
      <c r="N456" s="8"/>
      <c r="O456" s="8"/>
      <c r="P456" s="217"/>
    </row>
    <row r="457" spans="1:16" ht="15" customHeight="1">
      <c r="A457" s="213"/>
      <c r="B457" s="194"/>
      <c r="C457" s="201"/>
      <c r="D457" s="236"/>
      <c r="E457" s="200"/>
      <c r="F457" s="200"/>
      <c r="G457" s="200"/>
      <c r="H457" s="236"/>
      <c r="I457" s="8"/>
      <c r="J457" s="8"/>
      <c r="K457" s="8"/>
      <c r="L457" s="8"/>
      <c r="M457" s="8"/>
      <c r="N457" s="8"/>
      <c r="O457" s="8"/>
      <c r="P457" s="217"/>
    </row>
    <row r="458" spans="1:16" ht="15" customHeight="1">
      <c r="A458" s="213"/>
      <c r="B458" s="194"/>
      <c r="C458" s="201"/>
      <c r="D458" s="236"/>
      <c r="E458" s="200"/>
      <c r="F458" s="200"/>
      <c r="G458" s="200"/>
      <c r="H458" s="236"/>
      <c r="I458" s="8"/>
      <c r="J458" s="8"/>
      <c r="K458" s="8"/>
      <c r="L458" s="8"/>
      <c r="M458" s="8"/>
      <c r="N458" s="8"/>
      <c r="O458" s="8"/>
      <c r="P458" s="217"/>
    </row>
    <row r="459" spans="1:16" ht="15" customHeight="1">
      <c r="A459" s="213"/>
      <c r="B459" s="194"/>
      <c r="C459" s="201"/>
      <c r="D459" s="237"/>
      <c r="E459" s="200"/>
      <c r="F459" s="200"/>
      <c r="G459" s="200"/>
      <c r="H459" s="237"/>
      <c r="I459" s="8"/>
      <c r="J459" s="8"/>
      <c r="K459" s="8"/>
      <c r="L459" s="8"/>
      <c r="M459" s="8"/>
      <c r="N459" s="8"/>
      <c r="O459" s="8"/>
      <c r="P459" s="217"/>
    </row>
    <row r="460" spans="1:16" ht="15" customHeight="1">
      <c r="A460" s="213">
        <v>29</v>
      </c>
      <c r="B460" s="203" t="s">
        <v>78</v>
      </c>
      <c r="C460" s="201">
        <v>9352.5</v>
      </c>
      <c r="D460" s="235">
        <v>23152.64</v>
      </c>
      <c r="E460" s="200">
        <f>C460*0.79*12</f>
        <v>88661.70000000001</v>
      </c>
      <c r="F460" s="200">
        <f>E460*10%</f>
        <v>8866.170000000002</v>
      </c>
      <c r="G460" s="200">
        <f>E460-F460</f>
        <v>79795.53000000001</v>
      </c>
      <c r="H460" s="235">
        <f>D460+G460</f>
        <v>102948.17000000001</v>
      </c>
      <c r="I460" s="8" t="s">
        <v>195</v>
      </c>
      <c r="J460" s="8">
        <v>4</v>
      </c>
      <c r="K460" s="8">
        <v>50</v>
      </c>
      <c r="L460" s="8">
        <f>K460*270</f>
        <v>13500</v>
      </c>
      <c r="M460" s="8"/>
      <c r="N460" s="8"/>
      <c r="O460" s="8"/>
      <c r="P460" s="217">
        <f>H460-L460-L461-L462-L463-L464-L465-L466-L467</f>
        <v>825.1700000000128</v>
      </c>
    </row>
    <row r="461" spans="1:16" ht="15" customHeight="1">
      <c r="A461" s="213"/>
      <c r="B461" s="203"/>
      <c r="C461" s="201"/>
      <c r="D461" s="236"/>
      <c r="E461" s="200"/>
      <c r="F461" s="200"/>
      <c r="G461" s="200"/>
      <c r="H461" s="236"/>
      <c r="I461" s="8" t="s">
        <v>203</v>
      </c>
      <c r="J461" s="8">
        <v>1</v>
      </c>
      <c r="K461" s="8">
        <v>2</v>
      </c>
      <c r="L461" s="8">
        <f>K461*4200</f>
        <v>8400</v>
      </c>
      <c r="M461" s="8"/>
      <c r="N461" s="8"/>
      <c r="O461" s="8"/>
      <c r="P461" s="217"/>
    </row>
    <row r="462" spans="1:16" ht="15" customHeight="1">
      <c r="A462" s="213"/>
      <c r="B462" s="203"/>
      <c r="C462" s="201"/>
      <c r="D462" s="236"/>
      <c r="E462" s="200"/>
      <c r="F462" s="200"/>
      <c r="G462" s="200"/>
      <c r="H462" s="236"/>
      <c r="I462" s="8" t="s">
        <v>207</v>
      </c>
      <c r="J462" s="8">
        <v>8</v>
      </c>
      <c r="K462" s="8">
        <v>143</v>
      </c>
      <c r="L462" s="8">
        <f>K462*561</f>
        <v>80223</v>
      </c>
      <c r="M462" s="8"/>
      <c r="N462" s="8"/>
      <c r="O462" s="8"/>
      <c r="P462" s="217"/>
    </row>
    <row r="463" spans="1:16" ht="15" customHeight="1">
      <c r="A463" s="213"/>
      <c r="B463" s="203"/>
      <c r="C463" s="201"/>
      <c r="D463" s="236"/>
      <c r="E463" s="200"/>
      <c r="F463" s="200"/>
      <c r="G463" s="200"/>
      <c r="H463" s="236"/>
      <c r="I463" s="8"/>
      <c r="J463" s="8"/>
      <c r="K463" s="8"/>
      <c r="L463" s="8"/>
      <c r="M463" s="8"/>
      <c r="N463" s="8"/>
      <c r="O463" s="8"/>
      <c r="P463" s="217"/>
    </row>
    <row r="464" spans="1:16" ht="15" customHeight="1">
      <c r="A464" s="213"/>
      <c r="B464" s="203"/>
      <c r="C464" s="201"/>
      <c r="D464" s="236"/>
      <c r="E464" s="200"/>
      <c r="F464" s="200"/>
      <c r="G464" s="200"/>
      <c r="H464" s="236"/>
      <c r="I464" s="8"/>
      <c r="J464" s="8"/>
      <c r="K464" s="8"/>
      <c r="L464" s="8"/>
      <c r="M464" s="8"/>
      <c r="N464" s="8"/>
      <c r="O464" s="8"/>
      <c r="P464" s="217"/>
    </row>
    <row r="465" spans="1:16" ht="15" customHeight="1">
      <c r="A465" s="213"/>
      <c r="B465" s="203"/>
      <c r="C465" s="201"/>
      <c r="D465" s="236"/>
      <c r="E465" s="200"/>
      <c r="F465" s="200"/>
      <c r="G465" s="200"/>
      <c r="H465" s="236"/>
      <c r="I465" s="8"/>
      <c r="J465" s="8"/>
      <c r="K465" s="8"/>
      <c r="L465" s="8"/>
      <c r="M465" s="8"/>
      <c r="N465" s="8"/>
      <c r="O465" s="8"/>
      <c r="P465" s="217"/>
    </row>
    <row r="466" spans="1:16" ht="15" customHeight="1">
      <c r="A466" s="213"/>
      <c r="B466" s="203"/>
      <c r="C466" s="201"/>
      <c r="D466" s="236"/>
      <c r="E466" s="200"/>
      <c r="F466" s="200"/>
      <c r="G466" s="200"/>
      <c r="H466" s="236"/>
      <c r="I466" s="8"/>
      <c r="J466" s="8"/>
      <c r="K466" s="8"/>
      <c r="L466" s="8"/>
      <c r="M466" s="8"/>
      <c r="N466" s="8"/>
      <c r="O466" s="8"/>
      <c r="P466" s="217"/>
    </row>
    <row r="467" spans="1:16" ht="15" customHeight="1">
      <c r="A467" s="213"/>
      <c r="B467" s="203"/>
      <c r="C467" s="201"/>
      <c r="D467" s="237"/>
      <c r="E467" s="200"/>
      <c r="F467" s="200"/>
      <c r="G467" s="200"/>
      <c r="H467" s="237"/>
      <c r="I467" s="8"/>
      <c r="J467" s="8"/>
      <c r="K467" s="8"/>
      <c r="L467" s="8"/>
      <c r="M467" s="8"/>
      <c r="N467" s="8"/>
      <c r="O467" s="8"/>
      <c r="P467" s="217"/>
    </row>
    <row r="468" spans="1:16" ht="36.75" customHeight="1">
      <c r="A468" s="240">
        <v>30</v>
      </c>
      <c r="B468" s="203" t="s">
        <v>79</v>
      </c>
      <c r="C468" s="201">
        <v>20574.3</v>
      </c>
      <c r="D468" s="235">
        <v>59316.46</v>
      </c>
      <c r="E468" s="200">
        <f>C468*0.79*12</f>
        <v>195044.364</v>
      </c>
      <c r="F468" s="200">
        <f>E468*10%</f>
        <v>19504.436400000002</v>
      </c>
      <c r="G468" s="200">
        <f>E468-F468</f>
        <v>175539.9276</v>
      </c>
      <c r="H468" s="235">
        <f>D468+G468</f>
        <v>234856.3876</v>
      </c>
      <c r="I468" s="8" t="s">
        <v>220</v>
      </c>
      <c r="J468" s="8">
        <v>5</v>
      </c>
      <c r="K468" s="8">
        <v>18.6</v>
      </c>
      <c r="L468" s="8">
        <f>K468*410</f>
        <v>7626.000000000001</v>
      </c>
      <c r="M468" s="8"/>
      <c r="N468" s="8"/>
      <c r="O468" s="8"/>
      <c r="P468" s="217">
        <f>H468-L468-L469-L470-L471-L472-L473-L474-L475</f>
        <v>48440.38759999999</v>
      </c>
    </row>
    <row r="469" spans="1:16" ht="39" customHeight="1">
      <c r="A469" s="240"/>
      <c r="B469" s="203"/>
      <c r="C469" s="201"/>
      <c r="D469" s="236"/>
      <c r="E469" s="200"/>
      <c r="F469" s="200"/>
      <c r="G469" s="200"/>
      <c r="H469" s="236"/>
      <c r="I469" s="42" t="s">
        <v>221</v>
      </c>
      <c r="J469" s="42">
        <v>4</v>
      </c>
      <c r="K469" s="42"/>
      <c r="L469" s="42"/>
      <c r="M469" s="42"/>
      <c r="N469" s="42"/>
      <c r="O469" s="42" t="s">
        <v>222</v>
      </c>
      <c r="P469" s="217"/>
    </row>
    <row r="470" spans="1:16" ht="86.25" customHeight="1">
      <c r="A470" s="240"/>
      <c r="B470" s="203"/>
      <c r="C470" s="201"/>
      <c r="D470" s="236"/>
      <c r="E470" s="200"/>
      <c r="F470" s="200"/>
      <c r="G470" s="200"/>
      <c r="H470" s="236"/>
      <c r="I470" s="51" t="s">
        <v>212</v>
      </c>
      <c r="J470" s="51">
        <v>17</v>
      </c>
      <c r="K470" s="51"/>
      <c r="L470" s="51">
        <v>152600</v>
      </c>
      <c r="M470" s="51"/>
      <c r="N470" s="51"/>
      <c r="O470" s="51" t="s">
        <v>360</v>
      </c>
      <c r="P470" s="217"/>
    </row>
    <row r="471" spans="1:16" ht="35.25" customHeight="1">
      <c r="A471" s="240"/>
      <c r="B471" s="203"/>
      <c r="C471" s="201"/>
      <c r="D471" s="236"/>
      <c r="E471" s="200"/>
      <c r="F471" s="200"/>
      <c r="G471" s="200"/>
      <c r="H471" s="236"/>
      <c r="I471" s="8" t="s">
        <v>195</v>
      </c>
      <c r="J471" s="8">
        <v>4</v>
      </c>
      <c r="K471" s="8">
        <v>97</v>
      </c>
      <c r="L471" s="8">
        <f>K471*270</f>
        <v>26190</v>
      </c>
      <c r="M471" s="8"/>
      <c r="N471" s="8"/>
      <c r="O471" s="43" t="s">
        <v>302</v>
      </c>
      <c r="P471" s="217"/>
    </row>
    <row r="472" spans="1:16" ht="15" customHeight="1">
      <c r="A472" s="240"/>
      <c r="B472" s="203"/>
      <c r="C472" s="201"/>
      <c r="D472" s="236"/>
      <c r="E472" s="200"/>
      <c r="F472" s="200"/>
      <c r="G472" s="200"/>
      <c r="H472" s="236"/>
      <c r="I472" s="8"/>
      <c r="J472" s="8"/>
      <c r="K472" s="8"/>
      <c r="L472" s="8"/>
      <c r="M472" s="8"/>
      <c r="N472" s="8"/>
      <c r="O472" s="8"/>
      <c r="P472" s="217"/>
    </row>
    <row r="473" spans="1:16" ht="15" customHeight="1">
      <c r="A473" s="240"/>
      <c r="B473" s="203"/>
      <c r="C473" s="201"/>
      <c r="D473" s="236"/>
      <c r="E473" s="200"/>
      <c r="F473" s="200"/>
      <c r="G473" s="200"/>
      <c r="H473" s="236"/>
      <c r="I473" s="8"/>
      <c r="J473" s="8"/>
      <c r="K473" s="8"/>
      <c r="L473" s="8"/>
      <c r="M473" s="8"/>
      <c r="N473" s="8"/>
      <c r="O473" s="8"/>
      <c r="P473" s="217"/>
    </row>
    <row r="474" spans="1:16" ht="15" customHeight="1">
      <c r="A474" s="240"/>
      <c r="B474" s="203"/>
      <c r="C474" s="201"/>
      <c r="D474" s="236"/>
      <c r="E474" s="200"/>
      <c r="F474" s="200"/>
      <c r="G474" s="200"/>
      <c r="H474" s="236"/>
      <c r="I474" s="8"/>
      <c r="J474" s="8"/>
      <c r="K474" s="8"/>
      <c r="L474" s="8"/>
      <c r="M474" s="8"/>
      <c r="N474" s="8"/>
      <c r="O474" s="8"/>
      <c r="P474" s="217"/>
    </row>
    <row r="475" spans="1:16" ht="15" customHeight="1">
      <c r="A475" s="240"/>
      <c r="B475" s="203"/>
      <c r="C475" s="201"/>
      <c r="D475" s="237"/>
      <c r="E475" s="200"/>
      <c r="F475" s="200"/>
      <c r="G475" s="200"/>
      <c r="H475" s="237"/>
      <c r="I475" s="8"/>
      <c r="J475" s="8"/>
      <c r="K475" s="8"/>
      <c r="L475" s="8"/>
      <c r="M475" s="8"/>
      <c r="N475" s="8"/>
      <c r="O475" s="8"/>
      <c r="P475" s="217"/>
    </row>
    <row r="476" spans="1:16" ht="30.75" customHeight="1">
      <c r="A476" s="14"/>
      <c r="B476" s="15" t="s">
        <v>48</v>
      </c>
      <c r="C476" s="40">
        <f aca="true" t="shared" si="1" ref="C476:H476">SUM(C236:C475)</f>
        <v>430334.9</v>
      </c>
      <c r="D476" s="9">
        <f t="shared" si="1"/>
        <v>1015843.4599999997</v>
      </c>
      <c r="E476" s="9">
        <f t="shared" si="1"/>
        <v>4079574.8520000004</v>
      </c>
      <c r="F476" s="9">
        <f t="shared" si="1"/>
        <v>407957.4852</v>
      </c>
      <c r="G476" s="9">
        <f t="shared" si="1"/>
        <v>3671617.366799999</v>
      </c>
      <c r="H476" s="9">
        <f t="shared" si="1"/>
        <v>4687460.8268</v>
      </c>
      <c r="I476" s="18"/>
      <c r="J476" s="18"/>
      <c r="K476" s="19"/>
      <c r="L476" s="9">
        <f>SUM(L236:L475)</f>
        <v>2832632.96</v>
      </c>
      <c r="M476" s="17"/>
      <c r="N476" s="17"/>
      <c r="O476" s="20"/>
      <c r="P476" s="17">
        <f>SUM(P236:P475)</f>
        <v>1854827.8667999997</v>
      </c>
    </row>
    <row r="477" spans="1:16" ht="20.25">
      <c r="A477" s="238" t="s">
        <v>80</v>
      </c>
      <c r="B477" s="238"/>
      <c r="C477" s="238"/>
      <c r="D477" s="238"/>
      <c r="E477" s="238"/>
      <c r="F477" s="238"/>
      <c r="G477" s="238"/>
      <c r="H477" s="238"/>
      <c r="I477" s="238"/>
      <c r="J477" s="238"/>
      <c r="K477" s="238"/>
      <c r="L477" s="238"/>
      <c r="M477" s="238"/>
      <c r="N477" s="238"/>
      <c r="O477" s="238"/>
      <c r="P477" s="238"/>
    </row>
    <row r="478" spans="1:16" ht="15" customHeight="1">
      <c r="A478" s="213">
        <v>1</v>
      </c>
      <c r="B478" s="215" t="s">
        <v>81</v>
      </c>
      <c r="C478" s="202">
        <v>6990.1</v>
      </c>
      <c r="D478" s="235">
        <v>15054.37</v>
      </c>
      <c r="E478" s="200">
        <f>C478*0.79*12</f>
        <v>66266.148</v>
      </c>
      <c r="F478" s="200">
        <f>E478*10%</f>
        <v>6626.6148</v>
      </c>
      <c r="G478" s="200">
        <f>E478-F478</f>
        <v>59639.5332</v>
      </c>
      <c r="H478" s="235">
        <f>D478+G478</f>
        <v>74693.9032</v>
      </c>
      <c r="I478" s="8" t="s">
        <v>195</v>
      </c>
      <c r="J478" s="8">
        <v>4</v>
      </c>
      <c r="K478" s="8">
        <v>78</v>
      </c>
      <c r="L478" s="8">
        <f>K478*270</f>
        <v>21060</v>
      </c>
      <c r="M478" s="8"/>
      <c r="N478" s="8"/>
      <c r="O478" s="8"/>
      <c r="P478" s="217">
        <f>H478-L478-L479-L480-L481-L482-L483-L484-L485</f>
        <v>17693.9032</v>
      </c>
    </row>
    <row r="479" spans="1:16" ht="39" customHeight="1">
      <c r="A479" s="213"/>
      <c r="B479" s="215"/>
      <c r="C479" s="202"/>
      <c r="D479" s="236"/>
      <c r="E479" s="200"/>
      <c r="F479" s="200"/>
      <c r="G479" s="200"/>
      <c r="H479" s="236"/>
      <c r="I479" s="8" t="s">
        <v>189</v>
      </c>
      <c r="J479" s="8">
        <v>1</v>
      </c>
      <c r="K479" s="8">
        <v>6</v>
      </c>
      <c r="L479" s="8">
        <f>K479*4200</f>
        <v>25200</v>
      </c>
      <c r="M479" s="8"/>
      <c r="N479" s="8"/>
      <c r="O479" s="8"/>
      <c r="P479" s="217"/>
    </row>
    <row r="480" spans="1:16" ht="36.75" customHeight="1">
      <c r="A480" s="213"/>
      <c r="B480" s="215"/>
      <c r="C480" s="202"/>
      <c r="D480" s="236"/>
      <c r="E480" s="200"/>
      <c r="F480" s="200"/>
      <c r="G480" s="200"/>
      <c r="H480" s="236"/>
      <c r="I480" s="8" t="s">
        <v>198</v>
      </c>
      <c r="J480" s="8">
        <v>10</v>
      </c>
      <c r="K480" s="8">
        <v>6</v>
      </c>
      <c r="L480" s="8">
        <f>K480*1790</f>
        <v>10740</v>
      </c>
      <c r="M480" s="8"/>
      <c r="N480" s="8"/>
      <c r="O480" s="8" t="s">
        <v>250</v>
      </c>
      <c r="P480" s="217"/>
    </row>
    <row r="481" spans="1:16" ht="42" customHeight="1">
      <c r="A481" s="213"/>
      <c r="B481" s="215"/>
      <c r="C481" s="202"/>
      <c r="D481" s="236"/>
      <c r="E481" s="200"/>
      <c r="F481" s="200"/>
      <c r="G481" s="200"/>
      <c r="H481" s="236"/>
      <c r="I481" s="42" t="s">
        <v>307</v>
      </c>
      <c r="J481" s="42">
        <v>14</v>
      </c>
      <c r="K481" s="42"/>
      <c r="L481" s="42"/>
      <c r="M481" s="42"/>
      <c r="N481" s="42"/>
      <c r="O481" s="42" t="s">
        <v>336</v>
      </c>
      <c r="P481" s="217"/>
    </row>
    <row r="482" spans="1:16" ht="15" customHeight="1">
      <c r="A482" s="213"/>
      <c r="B482" s="215"/>
      <c r="C482" s="202"/>
      <c r="D482" s="236"/>
      <c r="E482" s="200"/>
      <c r="F482" s="200"/>
      <c r="G482" s="200"/>
      <c r="H482" s="236"/>
      <c r="I482" s="8"/>
      <c r="J482" s="8"/>
      <c r="K482" s="8"/>
      <c r="L482" s="8"/>
      <c r="M482" s="8"/>
      <c r="N482" s="8"/>
      <c r="O482" s="8"/>
      <c r="P482" s="217"/>
    </row>
    <row r="483" spans="1:16" ht="15" customHeight="1">
      <c r="A483" s="213"/>
      <c r="B483" s="215"/>
      <c r="C483" s="202"/>
      <c r="D483" s="236"/>
      <c r="E483" s="200"/>
      <c r="F483" s="200"/>
      <c r="G483" s="200"/>
      <c r="H483" s="236"/>
      <c r="I483" s="8"/>
      <c r="J483" s="8"/>
      <c r="K483" s="8"/>
      <c r="L483" s="8"/>
      <c r="M483" s="8"/>
      <c r="N483" s="8"/>
      <c r="O483" s="8"/>
      <c r="P483" s="217"/>
    </row>
    <row r="484" spans="1:16" ht="15" customHeight="1">
      <c r="A484" s="213"/>
      <c r="B484" s="215"/>
      <c r="C484" s="202"/>
      <c r="D484" s="236"/>
      <c r="E484" s="200"/>
      <c r="F484" s="200"/>
      <c r="G484" s="200"/>
      <c r="H484" s="236"/>
      <c r="I484" s="8"/>
      <c r="J484" s="8"/>
      <c r="K484" s="8"/>
      <c r="L484" s="8"/>
      <c r="M484" s="8"/>
      <c r="N484" s="8"/>
      <c r="O484" s="8"/>
      <c r="P484" s="217"/>
    </row>
    <row r="485" spans="1:16" ht="15" customHeight="1">
      <c r="A485" s="213"/>
      <c r="B485" s="215"/>
      <c r="C485" s="202"/>
      <c r="D485" s="237"/>
      <c r="E485" s="200"/>
      <c r="F485" s="200"/>
      <c r="G485" s="200"/>
      <c r="H485" s="237"/>
      <c r="I485" s="8"/>
      <c r="J485" s="8"/>
      <c r="K485" s="8"/>
      <c r="L485" s="8"/>
      <c r="M485" s="8"/>
      <c r="N485" s="8"/>
      <c r="O485" s="8"/>
      <c r="P485" s="217"/>
    </row>
    <row r="486" spans="1:16" ht="15" customHeight="1">
      <c r="A486" s="213">
        <v>2</v>
      </c>
      <c r="B486" s="239" t="s">
        <v>82</v>
      </c>
      <c r="C486" s="202">
        <v>11593.5</v>
      </c>
      <c r="D486" s="235">
        <v>-2755.57</v>
      </c>
      <c r="E486" s="200">
        <f>C486*0.79*12</f>
        <v>109906.38</v>
      </c>
      <c r="F486" s="200">
        <f>E486*10%</f>
        <v>10990.638</v>
      </c>
      <c r="G486" s="200">
        <f>E486-F486</f>
        <v>98915.742</v>
      </c>
      <c r="H486" s="235">
        <f>D486+G486</f>
        <v>96160.17199999999</v>
      </c>
      <c r="I486" s="8" t="s">
        <v>207</v>
      </c>
      <c r="J486" s="8">
        <v>8</v>
      </c>
      <c r="K486" s="8">
        <v>80</v>
      </c>
      <c r="L486" s="8">
        <f>K486*561</f>
        <v>44880</v>
      </c>
      <c r="M486" s="8"/>
      <c r="N486" s="8"/>
      <c r="O486" s="8"/>
      <c r="P486" s="217">
        <f>H486-L486-L487-L488-L489-L490-L491-L492-L493</f>
        <v>7080.171999999991</v>
      </c>
    </row>
    <row r="487" spans="1:16" ht="15" customHeight="1">
      <c r="A487" s="213"/>
      <c r="B487" s="239"/>
      <c r="C487" s="202"/>
      <c r="D487" s="236"/>
      <c r="E487" s="200"/>
      <c r="F487" s="200"/>
      <c r="G487" s="200"/>
      <c r="H487" s="236"/>
      <c r="I487" s="8" t="s">
        <v>199</v>
      </c>
      <c r="J487" s="8">
        <v>2</v>
      </c>
      <c r="K487" s="8">
        <v>100</v>
      </c>
      <c r="L487" s="8">
        <f>K487*442</f>
        <v>44200</v>
      </c>
      <c r="M487" s="8"/>
      <c r="N487" s="8"/>
      <c r="O487" s="8"/>
      <c r="P487" s="217"/>
    </row>
    <row r="488" spans="1:16" ht="15" customHeight="1">
      <c r="A488" s="213"/>
      <c r="B488" s="239"/>
      <c r="C488" s="202"/>
      <c r="D488" s="236"/>
      <c r="E488" s="200"/>
      <c r="F488" s="200"/>
      <c r="G488" s="200"/>
      <c r="H488" s="236"/>
      <c r="I488" s="8"/>
      <c r="J488" s="8"/>
      <c r="K488" s="8"/>
      <c r="L488" s="8"/>
      <c r="M488" s="8"/>
      <c r="N488" s="8"/>
      <c r="O488" s="8"/>
      <c r="P488" s="217"/>
    </row>
    <row r="489" spans="1:16" ht="15" customHeight="1">
      <c r="A489" s="213"/>
      <c r="B489" s="239"/>
      <c r="C489" s="202"/>
      <c r="D489" s="236"/>
      <c r="E489" s="200"/>
      <c r="F489" s="200"/>
      <c r="G489" s="200"/>
      <c r="H489" s="236"/>
      <c r="I489" s="8"/>
      <c r="J489" s="8"/>
      <c r="K489" s="8"/>
      <c r="L489" s="8"/>
      <c r="M489" s="8"/>
      <c r="N489" s="8"/>
      <c r="O489" s="8"/>
      <c r="P489" s="217"/>
    </row>
    <row r="490" spans="1:16" ht="15" customHeight="1">
      <c r="A490" s="213"/>
      <c r="B490" s="239"/>
      <c r="C490" s="202"/>
      <c r="D490" s="236"/>
      <c r="E490" s="200"/>
      <c r="F490" s="200"/>
      <c r="G490" s="200"/>
      <c r="H490" s="236"/>
      <c r="I490" s="8"/>
      <c r="J490" s="8"/>
      <c r="K490" s="8"/>
      <c r="L490" s="8"/>
      <c r="M490" s="8"/>
      <c r="N490" s="8"/>
      <c r="O490" s="8"/>
      <c r="P490" s="217"/>
    </row>
    <row r="491" spans="1:16" ht="15" customHeight="1">
      <c r="A491" s="213"/>
      <c r="B491" s="239"/>
      <c r="C491" s="202"/>
      <c r="D491" s="236"/>
      <c r="E491" s="200"/>
      <c r="F491" s="200"/>
      <c r="G491" s="200"/>
      <c r="H491" s="236"/>
      <c r="I491" s="8"/>
      <c r="J491" s="8"/>
      <c r="K491" s="8"/>
      <c r="L491" s="8"/>
      <c r="M491" s="8"/>
      <c r="N491" s="8"/>
      <c r="O491" s="8"/>
      <c r="P491" s="217"/>
    </row>
    <row r="492" spans="1:16" ht="15" customHeight="1">
      <c r="A492" s="213"/>
      <c r="B492" s="239"/>
      <c r="C492" s="202"/>
      <c r="D492" s="236"/>
      <c r="E492" s="200"/>
      <c r="F492" s="200"/>
      <c r="G492" s="200"/>
      <c r="H492" s="236"/>
      <c r="I492" s="8"/>
      <c r="J492" s="8"/>
      <c r="K492" s="8"/>
      <c r="L492" s="8"/>
      <c r="M492" s="8"/>
      <c r="N492" s="8"/>
      <c r="O492" s="8"/>
      <c r="P492" s="217"/>
    </row>
    <row r="493" spans="1:16" ht="15" customHeight="1">
      <c r="A493" s="213"/>
      <c r="B493" s="239"/>
      <c r="C493" s="202"/>
      <c r="D493" s="237"/>
      <c r="E493" s="200"/>
      <c r="F493" s="200"/>
      <c r="G493" s="200"/>
      <c r="H493" s="237"/>
      <c r="I493" s="8"/>
      <c r="J493" s="8"/>
      <c r="K493" s="8"/>
      <c r="L493" s="8"/>
      <c r="M493" s="8"/>
      <c r="N493" s="8"/>
      <c r="O493" s="8"/>
      <c r="P493" s="217"/>
    </row>
    <row r="494" spans="1:16" ht="39.75" customHeight="1">
      <c r="A494" s="213">
        <v>3</v>
      </c>
      <c r="B494" s="215" t="s">
        <v>83</v>
      </c>
      <c r="C494" s="202">
        <v>6904.4</v>
      </c>
      <c r="D494" s="235">
        <v>73436.24</v>
      </c>
      <c r="E494" s="200">
        <f>C494*0.79*12</f>
        <v>65453.712</v>
      </c>
      <c r="F494" s="200">
        <f>E494*10%</f>
        <v>6545.3712000000005</v>
      </c>
      <c r="G494" s="200">
        <f>E494-F494</f>
        <v>58908.3408</v>
      </c>
      <c r="H494" s="235">
        <f>D494+G494</f>
        <v>132344.5808</v>
      </c>
      <c r="I494" s="8" t="s">
        <v>198</v>
      </c>
      <c r="J494" s="8">
        <v>10</v>
      </c>
      <c r="K494" s="8">
        <v>12</v>
      </c>
      <c r="L494" s="8">
        <f>K494*1790</f>
        <v>21480</v>
      </c>
      <c r="M494" s="8"/>
      <c r="N494" s="8"/>
      <c r="O494" s="8" t="s">
        <v>232</v>
      </c>
      <c r="P494" s="217">
        <f>H494-L494-L495-L496-L497-L498-L499-L500-L501</f>
        <v>73574.5808</v>
      </c>
    </row>
    <row r="495" spans="1:16" ht="32.25" customHeight="1">
      <c r="A495" s="213"/>
      <c r="B495" s="215"/>
      <c r="C495" s="202"/>
      <c r="D495" s="236"/>
      <c r="E495" s="200"/>
      <c r="F495" s="200"/>
      <c r="G495" s="200"/>
      <c r="H495" s="236"/>
      <c r="I495" s="42" t="s">
        <v>247</v>
      </c>
      <c r="J495" s="42">
        <v>16</v>
      </c>
      <c r="K495" s="42">
        <v>2</v>
      </c>
      <c r="L495" s="42"/>
      <c r="M495" s="42"/>
      <c r="N495" s="42"/>
      <c r="O495" s="42"/>
      <c r="P495" s="217"/>
    </row>
    <row r="496" spans="1:16" ht="35.25" customHeight="1">
      <c r="A496" s="213"/>
      <c r="B496" s="215"/>
      <c r="C496" s="202"/>
      <c r="D496" s="236"/>
      <c r="E496" s="200"/>
      <c r="F496" s="200"/>
      <c r="G496" s="200"/>
      <c r="H496" s="236"/>
      <c r="I496" s="8" t="s">
        <v>189</v>
      </c>
      <c r="J496" s="8">
        <v>1</v>
      </c>
      <c r="K496" s="8">
        <v>6</v>
      </c>
      <c r="L496" s="8">
        <f>K496*4200</f>
        <v>25200</v>
      </c>
      <c r="M496" s="8"/>
      <c r="N496" s="8"/>
      <c r="O496" s="8"/>
      <c r="P496" s="217"/>
    </row>
    <row r="497" spans="1:16" ht="33" customHeight="1">
      <c r="A497" s="213"/>
      <c r="B497" s="215"/>
      <c r="C497" s="202"/>
      <c r="D497" s="236"/>
      <c r="E497" s="200"/>
      <c r="F497" s="200"/>
      <c r="G497" s="200"/>
      <c r="H497" s="236"/>
      <c r="I497" s="53" t="s">
        <v>240</v>
      </c>
      <c r="J497" s="53">
        <v>18</v>
      </c>
      <c r="K497" s="53">
        <v>2</v>
      </c>
      <c r="L497" s="53">
        <f>K497*4200</f>
        <v>8400</v>
      </c>
      <c r="M497" s="53"/>
      <c r="N497" s="53"/>
      <c r="O497" s="53"/>
      <c r="P497" s="217"/>
    </row>
    <row r="498" spans="1:16" ht="33" customHeight="1">
      <c r="A498" s="213"/>
      <c r="B498" s="215"/>
      <c r="C498" s="202"/>
      <c r="D498" s="236"/>
      <c r="E498" s="200"/>
      <c r="F498" s="200"/>
      <c r="G498" s="200"/>
      <c r="H498" s="236"/>
      <c r="I498" s="53" t="s">
        <v>201</v>
      </c>
      <c r="J498" s="53">
        <v>18</v>
      </c>
      <c r="K498" s="53">
        <v>3</v>
      </c>
      <c r="L498" s="53">
        <f>K498*1230</f>
        <v>3690</v>
      </c>
      <c r="M498" s="53"/>
      <c r="N498" s="53"/>
      <c r="O498" s="53"/>
      <c r="P498" s="217"/>
    </row>
    <row r="499" spans="1:16" ht="15" customHeight="1">
      <c r="A499" s="213"/>
      <c r="B499" s="215"/>
      <c r="C499" s="202"/>
      <c r="D499" s="236"/>
      <c r="E499" s="200"/>
      <c r="F499" s="200"/>
      <c r="G499" s="200"/>
      <c r="H499" s="236"/>
      <c r="I499" s="8"/>
      <c r="J499" s="8"/>
      <c r="K499" s="8"/>
      <c r="L499" s="8"/>
      <c r="M499" s="8"/>
      <c r="N499" s="8"/>
      <c r="O499" s="8"/>
      <c r="P499" s="217"/>
    </row>
    <row r="500" spans="1:16" ht="15" customHeight="1">
      <c r="A500" s="213"/>
      <c r="B500" s="215"/>
      <c r="C500" s="202"/>
      <c r="D500" s="236"/>
      <c r="E500" s="200"/>
      <c r="F500" s="200"/>
      <c r="G500" s="200"/>
      <c r="H500" s="236"/>
      <c r="I500" s="8"/>
      <c r="J500" s="8"/>
      <c r="K500" s="8"/>
      <c r="L500" s="8"/>
      <c r="M500" s="8"/>
      <c r="N500" s="8"/>
      <c r="O500" s="8"/>
      <c r="P500" s="217"/>
    </row>
    <row r="501" spans="1:16" ht="15" customHeight="1">
      <c r="A501" s="213"/>
      <c r="B501" s="215"/>
      <c r="C501" s="202"/>
      <c r="D501" s="237"/>
      <c r="E501" s="200"/>
      <c r="F501" s="200"/>
      <c r="G501" s="200"/>
      <c r="H501" s="237"/>
      <c r="I501" s="8"/>
      <c r="J501" s="8"/>
      <c r="K501" s="8"/>
      <c r="L501" s="8"/>
      <c r="M501" s="8"/>
      <c r="N501" s="8"/>
      <c r="O501" s="8"/>
      <c r="P501" s="217"/>
    </row>
    <row r="502" spans="1:16" ht="42.75" customHeight="1">
      <c r="A502" s="213">
        <v>4</v>
      </c>
      <c r="B502" s="241" t="s">
        <v>84</v>
      </c>
      <c r="C502" s="202">
        <v>13882.1</v>
      </c>
      <c r="D502" s="235">
        <v>128374.01</v>
      </c>
      <c r="E502" s="200">
        <f>C502*0.79*12</f>
        <v>131602.30800000002</v>
      </c>
      <c r="F502" s="200">
        <f>E502*10%</f>
        <v>13160.230800000003</v>
      </c>
      <c r="G502" s="200">
        <f>E502-F502</f>
        <v>118442.07720000001</v>
      </c>
      <c r="H502" s="235">
        <f>D502+G502</f>
        <v>246816.0872</v>
      </c>
      <c r="I502" s="8"/>
      <c r="J502" s="8"/>
      <c r="K502" s="8"/>
      <c r="L502" s="8"/>
      <c r="M502" s="8"/>
      <c r="N502" s="8"/>
      <c r="O502" s="8"/>
      <c r="P502" s="217">
        <f>H502-L502-L503-L504-L505-L506-L507-L508-L509</f>
        <v>246816.0872</v>
      </c>
    </row>
    <row r="503" spans="1:16" ht="15" customHeight="1">
      <c r="A503" s="213"/>
      <c r="B503" s="241"/>
      <c r="C503" s="202"/>
      <c r="D503" s="236"/>
      <c r="E503" s="200"/>
      <c r="F503" s="200"/>
      <c r="G503" s="200"/>
      <c r="H503" s="236"/>
      <c r="I503" s="8"/>
      <c r="J503" s="8"/>
      <c r="K503" s="8"/>
      <c r="L503" s="8"/>
      <c r="M503" s="8"/>
      <c r="N503" s="8"/>
      <c r="O503" s="8"/>
      <c r="P503" s="217"/>
    </row>
    <row r="504" spans="1:16" ht="15" customHeight="1">
      <c r="A504" s="213"/>
      <c r="B504" s="241"/>
      <c r="C504" s="202"/>
      <c r="D504" s="236"/>
      <c r="E504" s="200"/>
      <c r="F504" s="200"/>
      <c r="G504" s="200"/>
      <c r="H504" s="236"/>
      <c r="I504" s="8"/>
      <c r="J504" s="8"/>
      <c r="K504" s="8"/>
      <c r="L504" s="8"/>
      <c r="M504" s="8"/>
      <c r="N504" s="8"/>
      <c r="O504" s="8"/>
      <c r="P504" s="217"/>
    </row>
    <row r="505" spans="1:16" ht="15" customHeight="1">
      <c r="A505" s="213"/>
      <c r="B505" s="241"/>
      <c r="C505" s="202"/>
      <c r="D505" s="236"/>
      <c r="E505" s="200"/>
      <c r="F505" s="200"/>
      <c r="G505" s="200"/>
      <c r="H505" s="236"/>
      <c r="I505" s="8"/>
      <c r="J505" s="8"/>
      <c r="K505" s="8"/>
      <c r="L505" s="8"/>
      <c r="M505" s="8"/>
      <c r="N505" s="8"/>
      <c r="O505" s="8"/>
      <c r="P505" s="217"/>
    </row>
    <row r="506" spans="1:16" ht="15" customHeight="1">
      <c r="A506" s="213"/>
      <c r="B506" s="241"/>
      <c r="C506" s="202"/>
      <c r="D506" s="236"/>
      <c r="E506" s="200"/>
      <c r="F506" s="200"/>
      <c r="G506" s="200"/>
      <c r="H506" s="236"/>
      <c r="I506" s="8"/>
      <c r="J506" s="8"/>
      <c r="K506" s="8"/>
      <c r="L506" s="8"/>
      <c r="M506" s="8"/>
      <c r="N506" s="8"/>
      <c r="O506" s="8"/>
      <c r="P506" s="217"/>
    </row>
    <row r="507" spans="1:16" ht="15" customHeight="1">
      <c r="A507" s="213"/>
      <c r="B507" s="241"/>
      <c r="C507" s="202"/>
      <c r="D507" s="236"/>
      <c r="E507" s="200"/>
      <c r="F507" s="200"/>
      <c r="G507" s="200"/>
      <c r="H507" s="236"/>
      <c r="I507" s="8"/>
      <c r="J507" s="8"/>
      <c r="K507" s="8"/>
      <c r="L507" s="8"/>
      <c r="M507" s="8"/>
      <c r="N507" s="8"/>
      <c r="O507" s="8"/>
      <c r="P507" s="217"/>
    </row>
    <row r="508" spans="1:16" ht="15" customHeight="1">
      <c r="A508" s="213"/>
      <c r="B508" s="241"/>
      <c r="C508" s="202"/>
      <c r="D508" s="236"/>
      <c r="E508" s="200"/>
      <c r="F508" s="200"/>
      <c r="G508" s="200"/>
      <c r="H508" s="236"/>
      <c r="I508" s="8"/>
      <c r="J508" s="8"/>
      <c r="K508" s="8"/>
      <c r="L508" s="8"/>
      <c r="M508" s="8"/>
      <c r="N508" s="8"/>
      <c r="O508" s="8"/>
      <c r="P508" s="217"/>
    </row>
    <row r="509" spans="1:16" ht="15" customHeight="1">
      <c r="A509" s="213"/>
      <c r="B509" s="241"/>
      <c r="C509" s="202"/>
      <c r="D509" s="237"/>
      <c r="E509" s="200"/>
      <c r="F509" s="200"/>
      <c r="G509" s="200"/>
      <c r="H509" s="237"/>
      <c r="I509" s="8"/>
      <c r="J509" s="8"/>
      <c r="K509" s="8"/>
      <c r="L509" s="8"/>
      <c r="M509" s="8"/>
      <c r="N509" s="8"/>
      <c r="O509" s="8"/>
      <c r="P509" s="217"/>
    </row>
    <row r="510" spans="1:16" ht="71.25" customHeight="1">
      <c r="A510" s="213">
        <v>5</v>
      </c>
      <c r="B510" s="215" t="s">
        <v>85</v>
      </c>
      <c r="C510" s="202">
        <v>6880.4</v>
      </c>
      <c r="D510" s="235">
        <v>40281.39</v>
      </c>
      <c r="E510" s="200">
        <f>C510*0.79*12</f>
        <v>65226.191999999995</v>
      </c>
      <c r="F510" s="200">
        <f>E510*10%</f>
        <v>6522.6192</v>
      </c>
      <c r="G510" s="200">
        <f>E510-F510</f>
        <v>58703.572799999994</v>
      </c>
      <c r="H510" s="235">
        <f>D510+G510</f>
        <v>98984.9628</v>
      </c>
      <c r="I510" s="41" t="s">
        <v>189</v>
      </c>
      <c r="J510" s="41">
        <v>1</v>
      </c>
      <c r="K510" s="41">
        <v>2</v>
      </c>
      <c r="L510" s="41">
        <f>K510*3950</f>
        <v>7900</v>
      </c>
      <c r="M510" s="41"/>
      <c r="N510" s="41"/>
      <c r="O510" s="43" t="s">
        <v>248</v>
      </c>
      <c r="P510" s="217">
        <f>H510-L510-L511-L512-L513-L514-L515-L516-L517</f>
        <v>82684.9628</v>
      </c>
    </row>
    <row r="511" spans="1:16" ht="33" customHeight="1">
      <c r="A511" s="213"/>
      <c r="B511" s="215"/>
      <c r="C511" s="202"/>
      <c r="D511" s="236"/>
      <c r="E511" s="200"/>
      <c r="F511" s="200"/>
      <c r="G511" s="200"/>
      <c r="H511" s="236"/>
      <c r="I511" s="53" t="s">
        <v>240</v>
      </c>
      <c r="J511" s="53">
        <v>18</v>
      </c>
      <c r="K511" s="53">
        <v>2</v>
      </c>
      <c r="L511" s="53">
        <f>K511*4200</f>
        <v>8400</v>
      </c>
      <c r="M511" s="53"/>
      <c r="N511" s="53"/>
      <c r="O511" s="53"/>
      <c r="P511" s="217"/>
    </row>
    <row r="512" spans="1:16" ht="33" customHeight="1">
      <c r="A512" s="213"/>
      <c r="B512" s="215"/>
      <c r="C512" s="202"/>
      <c r="D512" s="236"/>
      <c r="E512" s="200"/>
      <c r="F512" s="200"/>
      <c r="G512" s="200"/>
      <c r="H512" s="236"/>
      <c r="I512" s="42" t="s">
        <v>247</v>
      </c>
      <c r="J512" s="42">
        <v>16</v>
      </c>
      <c r="K512" s="42">
        <v>4</v>
      </c>
      <c r="L512" s="42"/>
      <c r="M512" s="42"/>
      <c r="N512" s="42"/>
      <c r="O512" s="42"/>
      <c r="P512" s="217"/>
    </row>
    <row r="513" spans="1:16" ht="15" customHeight="1">
      <c r="A513" s="213"/>
      <c r="B513" s="215"/>
      <c r="C513" s="202"/>
      <c r="D513" s="236"/>
      <c r="E513" s="200"/>
      <c r="F513" s="200"/>
      <c r="G513" s="200"/>
      <c r="H513" s="236"/>
      <c r="I513" s="8"/>
      <c r="J513" s="8"/>
      <c r="K513" s="8"/>
      <c r="L513" s="8"/>
      <c r="M513" s="8"/>
      <c r="N513" s="8"/>
      <c r="O513" s="8"/>
      <c r="P513" s="217"/>
    </row>
    <row r="514" spans="1:16" ht="15" customHeight="1">
      <c r="A514" s="213"/>
      <c r="B514" s="215"/>
      <c r="C514" s="202"/>
      <c r="D514" s="236"/>
      <c r="E514" s="200"/>
      <c r="F514" s="200"/>
      <c r="G514" s="200"/>
      <c r="H514" s="236"/>
      <c r="I514" s="8"/>
      <c r="J514" s="8"/>
      <c r="K514" s="8"/>
      <c r="L514" s="8"/>
      <c r="M514" s="8"/>
      <c r="N514" s="8"/>
      <c r="O514" s="8"/>
      <c r="P514" s="217"/>
    </row>
    <row r="515" spans="1:16" ht="15" customHeight="1">
      <c r="A515" s="213"/>
      <c r="B515" s="215"/>
      <c r="C515" s="202"/>
      <c r="D515" s="236"/>
      <c r="E515" s="200"/>
      <c r="F515" s="200"/>
      <c r="G515" s="200"/>
      <c r="H515" s="236"/>
      <c r="I515" s="8"/>
      <c r="J515" s="8"/>
      <c r="K515" s="8"/>
      <c r="L515" s="8"/>
      <c r="M515" s="8"/>
      <c r="N515" s="8"/>
      <c r="O515" s="8"/>
      <c r="P515" s="217"/>
    </row>
    <row r="516" spans="1:16" ht="15" customHeight="1">
      <c r="A516" s="213"/>
      <c r="B516" s="215"/>
      <c r="C516" s="202"/>
      <c r="D516" s="236"/>
      <c r="E516" s="200"/>
      <c r="F516" s="200"/>
      <c r="G516" s="200"/>
      <c r="H516" s="236"/>
      <c r="I516" s="8"/>
      <c r="J516" s="8"/>
      <c r="K516" s="8"/>
      <c r="L516" s="8"/>
      <c r="M516" s="8"/>
      <c r="N516" s="8"/>
      <c r="O516" s="8"/>
      <c r="P516" s="217"/>
    </row>
    <row r="517" spans="1:16" ht="15" customHeight="1">
      <c r="A517" s="213"/>
      <c r="B517" s="215"/>
      <c r="C517" s="202"/>
      <c r="D517" s="237"/>
      <c r="E517" s="200"/>
      <c r="F517" s="200"/>
      <c r="G517" s="200"/>
      <c r="H517" s="237"/>
      <c r="I517" s="8"/>
      <c r="J517" s="8"/>
      <c r="K517" s="8"/>
      <c r="L517" s="8"/>
      <c r="M517" s="8"/>
      <c r="N517" s="8"/>
      <c r="O517" s="8"/>
      <c r="P517" s="217"/>
    </row>
    <row r="518" spans="1:16" ht="35.25" customHeight="1">
      <c r="A518" s="213">
        <v>6</v>
      </c>
      <c r="B518" s="215" t="s">
        <v>86</v>
      </c>
      <c r="C518" s="202">
        <v>6929.5</v>
      </c>
      <c r="D518" s="235">
        <v>24815.76</v>
      </c>
      <c r="E518" s="200">
        <f>C518*0.79*12</f>
        <v>65691.66</v>
      </c>
      <c r="F518" s="200">
        <f>E518*10%</f>
        <v>6569.166000000001</v>
      </c>
      <c r="G518" s="200">
        <f>E518-F518</f>
        <v>59122.494000000006</v>
      </c>
      <c r="H518" s="235">
        <f>D518+G518</f>
        <v>83938.254</v>
      </c>
      <c r="I518" s="41" t="s">
        <v>189</v>
      </c>
      <c r="J518" s="41">
        <v>1</v>
      </c>
      <c r="K518" s="41">
        <v>2</v>
      </c>
      <c r="L518" s="41">
        <f>K518*3950</f>
        <v>7900</v>
      </c>
      <c r="M518" s="41"/>
      <c r="N518" s="41"/>
      <c r="O518" s="43" t="s">
        <v>249</v>
      </c>
      <c r="P518" s="217">
        <f>H518-L518-L519-L520-L521-L522-L523-L524-L525</f>
        <v>58557.494000000006</v>
      </c>
    </row>
    <row r="519" spans="1:16" ht="32.25" customHeight="1">
      <c r="A519" s="213"/>
      <c r="B519" s="215"/>
      <c r="C519" s="202"/>
      <c r="D519" s="236"/>
      <c r="E519" s="200"/>
      <c r="F519" s="200"/>
      <c r="G519" s="200"/>
      <c r="H519" s="236"/>
      <c r="I519" s="8" t="s">
        <v>207</v>
      </c>
      <c r="J519" s="8">
        <v>8</v>
      </c>
      <c r="K519" s="8">
        <v>31.16</v>
      </c>
      <c r="L519" s="8">
        <f>K519*561</f>
        <v>17480.76</v>
      </c>
      <c r="M519" s="8"/>
      <c r="N519" s="8"/>
      <c r="O519" s="8"/>
      <c r="P519" s="217"/>
    </row>
    <row r="520" spans="1:16" ht="57" customHeight="1">
      <c r="A520" s="213"/>
      <c r="B520" s="215"/>
      <c r="C520" s="202"/>
      <c r="D520" s="236"/>
      <c r="E520" s="200"/>
      <c r="F520" s="200"/>
      <c r="G520" s="200"/>
      <c r="H520" s="236"/>
      <c r="I520" s="42" t="s">
        <v>247</v>
      </c>
      <c r="J520" s="42">
        <v>16</v>
      </c>
      <c r="K520" s="42">
        <v>4</v>
      </c>
      <c r="L520" s="42"/>
      <c r="M520" s="42"/>
      <c r="N520" s="42"/>
      <c r="O520" s="42"/>
      <c r="P520" s="217"/>
    </row>
    <row r="521" spans="1:16" ht="69" customHeight="1">
      <c r="A521" s="213"/>
      <c r="B521" s="215"/>
      <c r="C521" s="202"/>
      <c r="D521" s="236"/>
      <c r="E521" s="200"/>
      <c r="F521" s="200"/>
      <c r="G521" s="200"/>
      <c r="H521" s="236"/>
      <c r="I521" s="42" t="s">
        <v>308</v>
      </c>
      <c r="J521" s="42">
        <v>4</v>
      </c>
      <c r="K521" s="42">
        <v>12.5</v>
      </c>
      <c r="L521" s="42"/>
      <c r="M521" s="42"/>
      <c r="N521" s="42"/>
      <c r="O521" s="43" t="s">
        <v>309</v>
      </c>
      <c r="P521" s="217"/>
    </row>
    <row r="522" spans="1:16" ht="15" customHeight="1">
      <c r="A522" s="213"/>
      <c r="B522" s="215"/>
      <c r="C522" s="202"/>
      <c r="D522" s="236"/>
      <c r="E522" s="200"/>
      <c r="F522" s="200"/>
      <c r="G522" s="200"/>
      <c r="H522" s="236"/>
      <c r="I522" s="8"/>
      <c r="J522" s="8"/>
      <c r="K522" s="8"/>
      <c r="L522" s="8"/>
      <c r="M522" s="8"/>
      <c r="N522" s="8"/>
      <c r="O522" s="8"/>
      <c r="P522" s="217"/>
    </row>
    <row r="523" spans="1:16" ht="15" customHeight="1">
      <c r="A523" s="213"/>
      <c r="B523" s="215"/>
      <c r="C523" s="202"/>
      <c r="D523" s="236"/>
      <c r="E523" s="200"/>
      <c r="F523" s="200"/>
      <c r="G523" s="200"/>
      <c r="H523" s="236"/>
      <c r="I523" s="8"/>
      <c r="J523" s="8"/>
      <c r="K523" s="8"/>
      <c r="L523" s="8"/>
      <c r="M523" s="8"/>
      <c r="N523" s="8"/>
      <c r="O523" s="8"/>
      <c r="P523" s="217"/>
    </row>
    <row r="524" spans="1:16" ht="15" customHeight="1">
      <c r="A524" s="213"/>
      <c r="B524" s="215"/>
      <c r="C524" s="202"/>
      <c r="D524" s="236"/>
      <c r="E524" s="200"/>
      <c r="F524" s="200"/>
      <c r="G524" s="200"/>
      <c r="H524" s="236"/>
      <c r="I524" s="8"/>
      <c r="J524" s="8"/>
      <c r="K524" s="8"/>
      <c r="L524" s="8"/>
      <c r="M524" s="8"/>
      <c r="N524" s="8"/>
      <c r="O524" s="8"/>
      <c r="P524" s="217"/>
    </row>
    <row r="525" spans="1:16" ht="15" customHeight="1">
      <c r="A525" s="213"/>
      <c r="B525" s="215"/>
      <c r="C525" s="202"/>
      <c r="D525" s="237"/>
      <c r="E525" s="200"/>
      <c r="F525" s="200"/>
      <c r="G525" s="200"/>
      <c r="H525" s="237"/>
      <c r="I525" s="8"/>
      <c r="J525" s="8"/>
      <c r="K525" s="8"/>
      <c r="L525" s="8"/>
      <c r="M525" s="8"/>
      <c r="N525" s="8"/>
      <c r="O525" s="8"/>
      <c r="P525" s="217"/>
    </row>
    <row r="526" spans="1:16" ht="15" customHeight="1">
      <c r="A526" s="213">
        <v>7</v>
      </c>
      <c r="B526" s="215" t="s">
        <v>87</v>
      </c>
      <c r="C526" s="202">
        <v>6992.3</v>
      </c>
      <c r="D526" s="235">
        <v>-11711.07</v>
      </c>
      <c r="E526" s="200">
        <f>C526*0.79*12</f>
        <v>66287.004</v>
      </c>
      <c r="F526" s="200">
        <f>E526*10%</f>
        <v>6628.700400000001</v>
      </c>
      <c r="G526" s="200">
        <f>E526-F526</f>
        <v>59658.3036</v>
      </c>
      <c r="H526" s="235">
        <f>D526+G526</f>
        <v>47947.2336</v>
      </c>
      <c r="I526" s="8" t="s">
        <v>321</v>
      </c>
      <c r="J526" s="8">
        <v>4</v>
      </c>
      <c r="K526" s="8">
        <v>54</v>
      </c>
      <c r="L526" s="8">
        <f>K526*270</f>
        <v>14580</v>
      </c>
      <c r="M526" s="8"/>
      <c r="N526" s="8"/>
      <c r="O526" s="8"/>
      <c r="P526" s="217">
        <f>H526-L526-L527-L528-L529-L530-L531-L532-L533</f>
        <v>33367.2336</v>
      </c>
    </row>
    <row r="527" spans="1:16" ht="15" customHeight="1">
      <c r="A527" s="213"/>
      <c r="B527" s="215"/>
      <c r="C527" s="202"/>
      <c r="D527" s="236"/>
      <c r="E527" s="200"/>
      <c r="F527" s="200"/>
      <c r="G527" s="200"/>
      <c r="H527" s="236"/>
      <c r="I527" s="42" t="s">
        <v>247</v>
      </c>
      <c r="J527" s="42">
        <v>16</v>
      </c>
      <c r="K527" s="42">
        <v>1</v>
      </c>
      <c r="L527" s="42"/>
      <c r="M527" s="42"/>
      <c r="N527" s="42"/>
      <c r="O527" s="42"/>
      <c r="P527" s="217"/>
    </row>
    <row r="528" spans="1:16" ht="15" customHeight="1">
      <c r="A528" s="213"/>
      <c r="B528" s="215"/>
      <c r="C528" s="202"/>
      <c r="D528" s="236"/>
      <c r="E528" s="200"/>
      <c r="F528" s="200"/>
      <c r="G528" s="200"/>
      <c r="H528" s="236"/>
      <c r="I528" s="8"/>
      <c r="J528" s="8"/>
      <c r="K528" s="8"/>
      <c r="L528" s="8"/>
      <c r="M528" s="8"/>
      <c r="N528" s="8"/>
      <c r="O528" s="8"/>
      <c r="P528" s="217"/>
    </row>
    <row r="529" spans="1:16" ht="15" customHeight="1">
      <c r="A529" s="213"/>
      <c r="B529" s="215"/>
      <c r="C529" s="202"/>
      <c r="D529" s="236"/>
      <c r="E529" s="200"/>
      <c r="F529" s="200"/>
      <c r="G529" s="200"/>
      <c r="H529" s="236"/>
      <c r="I529" s="8"/>
      <c r="J529" s="8"/>
      <c r="K529" s="8"/>
      <c r="L529" s="8"/>
      <c r="M529" s="8"/>
      <c r="N529" s="8"/>
      <c r="O529" s="8"/>
      <c r="P529" s="217"/>
    </row>
    <row r="530" spans="1:16" ht="15" customHeight="1">
      <c r="A530" s="213"/>
      <c r="B530" s="215"/>
      <c r="C530" s="202"/>
      <c r="D530" s="236"/>
      <c r="E530" s="200"/>
      <c r="F530" s="200"/>
      <c r="G530" s="200"/>
      <c r="H530" s="236"/>
      <c r="I530" s="8"/>
      <c r="J530" s="8"/>
      <c r="K530" s="8"/>
      <c r="L530" s="8"/>
      <c r="M530" s="8"/>
      <c r="N530" s="8"/>
      <c r="O530" s="8"/>
      <c r="P530" s="217"/>
    </row>
    <row r="531" spans="1:16" ht="15" customHeight="1">
      <c r="A531" s="213"/>
      <c r="B531" s="215"/>
      <c r="C531" s="202"/>
      <c r="D531" s="236"/>
      <c r="E531" s="200"/>
      <c r="F531" s="200"/>
      <c r="G531" s="200"/>
      <c r="H531" s="236"/>
      <c r="I531" s="8"/>
      <c r="J531" s="8"/>
      <c r="K531" s="8"/>
      <c r="L531" s="8"/>
      <c r="M531" s="8"/>
      <c r="N531" s="8"/>
      <c r="O531" s="8"/>
      <c r="P531" s="217"/>
    </row>
    <row r="532" spans="1:16" ht="15" customHeight="1">
      <c r="A532" s="213"/>
      <c r="B532" s="215"/>
      <c r="C532" s="202"/>
      <c r="D532" s="236"/>
      <c r="E532" s="200"/>
      <c r="F532" s="200"/>
      <c r="G532" s="200"/>
      <c r="H532" s="236"/>
      <c r="I532" s="8"/>
      <c r="J532" s="8"/>
      <c r="K532" s="8"/>
      <c r="L532" s="8"/>
      <c r="M532" s="8"/>
      <c r="N532" s="8"/>
      <c r="O532" s="8"/>
      <c r="P532" s="217"/>
    </row>
    <row r="533" spans="1:16" ht="15" customHeight="1">
      <c r="A533" s="213"/>
      <c r="B533" s="215"/>
      <c r="C533" s="202"/>
      <c r="D533" s="237"/>
      <c r="E533" s="200"/>
      <c r="F533" s="200"/>
      <c r="G533" s="200"/>
      <c r="H533" s="237"/>
      <c r="I533" s="8"/>
      <c r="J533" s="8"/>
      <c r="K533" s="8"/>
      <c r="L533" s="8"/>
      <c r="M533" s="8"/>
      <c r="N533" s="8"/>
      <c r="O533" s="8"/>
      <c r="P533" s="217"/>
    </row>
    <row r="534" spans="1:16" ht="15" customHeight="1">
      <c r="A534" s="213">
        <v>8</v>
      </c>
      <c r="B534" s="215" t="s">
        <v>88</v>
      </c>
      <c r="C534" s="202">
        <v>11399.6</v>
      </c>
      <c r="D534" s="235">
        <v>14141.83</v>
      </c>
      <c r="E534" s="200">
        <f>C534*0.79*12</f>
        <v>108068.20800000001</v>
      </c>
      <c r="F534" s="200">
        <f>E534*10%</f>
        <v>10806.820800000001</v>
      </c>
      <c r="G534" s="200">
        <f>E534-F534</f>
        <v>97261.38720000001</v>
      </c>
      <c r="H534" s="235">
        <f>D534+G534</f>
        <v>111403.21720000001</v>
      </c>
      <c r="I534" s="8" t="s">
        <v>402</v>
      </c>
      <c r="J534" s="8">
        <v>4</v>
      </c>
      <c r="K534" s="8">
        <v>25</v>
      </c>
      <c r="L534" s="8">
        <f>K534*270</f>
        <v>6750</v>
      </c>
      <c r="M534" s="8"/>
      <c r="N534" s="8"/>
      <c r="O534" s="8"/>
      <c r="P534" s="217">
        <f>H534-L534-L535-L536-L537-L538-L539-L540-L541</f>
        <v>45861.217200000014</v>
      </c>
    </row>
    <row r="535" spans="1:16" ht="41.25" customHeight="1">
      <c r="A535" s="213"/>
      <c r="B535" s="215"/>
      <c r="C535" s="202"/>
      <c r="D535" s="236"/>
      <c r="E535" s="200"/>
      <c r="F535" s="200"/>
      <c r="G535" s="200"/>
      <c r="H535" s="236"/>
      <c r="I535" s="8" t="s">
        <v>403</v>
      </c>
      <c r="J535" s="8">
        <v>6</v>
      </c>
      <c r="K535" s="8">
        <v>1</v>
      </c>
      <c r="L535" s="8">
        <f>K535*3402</f>
        <v>3402</v>
      </c>
      <c r="M535" s="8"/>
      <c r="N535" s="8"/>
      <c r="O535" s="8"/>
      <c r="P535" s="217"/>
    </row>
    <row r="536" spans="1:16" ht="36" customHeight="1">
      <c r="A536" s="213"/>
      <c r="B536" s="215"/>
      <c r="C536" s="202"/>
      <c r="D536" s="236"/>
      <c r="E536" s="200"/>
      <c r="F536" s="200"/>
      <c r="G536" s="200"/>
      <c r="H536" s="236"/>
      <c r="I536" s="8" t="s">
        <v>199</v>
      </c>
      <c r="J536" s="8">
        <v>2</v>
      </c>
      <c r="K536" s="8">
        <v>90</v>
      </c>
      <c r="L536" s="8">
        <f>K536*442</f>
        <v>39780</v>
      </c>
      <c r="M536" s="8"/>
      <c r="N536" s="8"/>
      <c r="O536" s="8"/>
      <c r="P536" s="217"/>
    </row>
    <row r="537" spans="1:16" ht="33.75" customHeight="1">
      <c r="A537" s="213"/>
      <c r="B537" s="215"/>
      <c r="C537" s="202"/>
      <c r="D537" s="236"/>
      <c r="E537" s="200"/>
      <c r="F537" s="200"/>
      <c r="G537" s="200"/>
      <c r="H537" s="236"/>
      <c r="I537" s="8" t="s">
        <v>198</v>
      </c>
      <c r="J537" s="8">
        <v>10</v>
      </c>
      <c r="K537" s="8">
        <v>2</v>
      </c>
      <c r="L537" s="8">
        <v>3010</v>
      </c>
      <c r="M537" s="8"/>
      <c r="N537" s="8"/>
      <c r="O537" s="8" t="s">
        <v>253</v>
      </c>
      <c r="P537" s="217"/>
    </row>
    <row r="538" spans="1:16" ht="35.25" customHeight="1">
      <c r="A538" s="213"/>
      <c r="B538" s="215"/>
      <c r="C538" s="202"/>
      <c r="D538" s="236"/>
      <c r="E538" s="200"/>
      <c r="F538" s="200"/>
      <c r="G538" s="200"/>
      <c r="H538" s="236"/>
      <c r="I538" s="8" t="s">
        <v>404</v>
      </c>
      <c r="J538" s="8">
        <v>1</v>
      </c>
      <c r="K538" s="8">
        <v>3</v>
      </c>
      <c r="L538" s="8">
        <f>K538*4200</f>
        <v>12600</v>
      </c>
      <c r="M538" s="8"/>
      <c r="N538" s="8"/>
      <c r="O538" s="8"/>
      <c r="P538" s="217"/>
    </row>
    <row r="539" spans="1:16" ht="51.75" customHeight="1">
      <c r="A539" s="213"/>
      <c r="B539" s="215"/>
      <c r="C539" s="202"/>
      <c r="D539" s="236"/>
      <c r="E539" s="200"/>
      <c r="F539" s="200"/>
      <c r="G539" s="200"/>
      <c r="H539" s="236"/>
      <c r="I539" s="42" t="s">
        <v>405</v>
      </c>
      <c r="J539" s="42">
        <v>6</v>
      </c>
      <c r="K539" s="42">
        <v>1</v>
      </c>
      <c r="L539" s="42"/>
      <c r="M539" s="42"/>
      <c r="N539" s="42"/>
      <c r="O539" s="42" t="s">
        <v>311</v>
      </c>
      <c r="P539" s="217"/>
    </row>
    <row r="540" spans="1:16" ht="15" customHeight="1">
      <c r="A540" s="213"/>
      <c r="B540" s="215"/>
      <c r="C540" s="202"/>
      <c r="D540" s="236"/>
      <c r="E540" s="200"/>
      <c r="F540" s="200"/>
      <c r="G540" s="200"/>
      <c r="H540" s="236"/>
      <c r="I540" s="8"/>
      <c r="J540" s="8"/>
      <c r="K540" s="8"/>
      <c r="L540" s="8"/>
      <c r="M540" s="8"/>
      <c r="N540" s="8"/>
      <c r="O540" s="8"/>
      <c r="P540" s="217"/>
    </row>
    <row r="541" spans="1:16" ht="15" customHeight="1">
      <c r="A541" s="213"/>
      <c r="B541" s="215"/>
      <c r="C541" s="202"/>
      <c r="D541" s="237"/>
      <c r="E541" s="200"/>
      <c r="F541" s="200"/>
      <c r="G541" s="200"/>
      <c r="H541" s="237"/>
      <c r="I541" s="8"/>
      <c r="J541" s="8"/>
      <c r="K541" s="8"/>
      <c r="L541" s="8"/>
      <c r="M541" s="8"/>
      <c r="N541" s="8"/>
      <c r="O541" s="8"/>
      <c r="P541" s="217"/>
    </row>
    <row r="542" spans="1:16" ht="15" customHeight="1">
      <c r="A542" s="213">
        <v>9</v>
      </c>
      <c r="B542" s="215" t="s">
        <v>89</v>
      </c>
      <c r="C542" s="202">
        <v>5740.1</v>
      </c>
      <c r="D542" s="235">
        <v>44709.4</v>
      </c>
      <c r="E542" s="200">
        <f>C542*0.79*12</f>
        <v>54416.148</v>
      </c>
      <c r="F542" s="200">
        <f>E542*10%</f>
        <v>5441.6148</v>
      </c>
      <c r="G542" s="200">
        <f>E542-F542</f>
        <v>48974.5332</v>
      </c>
      <c r="H542" s="235">
        <f>D542+G542</f>
        <v>93683.9332</v>
      </c>
      <c r="I542" s="8" t="s">
        <v>189</v>
      </c>
      <c r="J542" s="8">
        <v>1</v>
      </c>
      <c r="K542" s="8">
        <v>16</v>
      </c>
      <c r="L542" s="8">
        <f>K542*4200</f>
        <v>67200</v>
      </c>
      <c r="M542" s="8"/>
      <c r="N542" s="8"/>
      <c r="O542" s="8"/>
      <c r="P542" s="217">
        <f>H542-L542-L543-L544-L545-L546-L547-L548-L549</f>
        <v>5993.9331999999995</v>
      </c>
    </row>
    <row r="543" spans="1:16" ht="15" customHeight="1">
      <c r="A543" s="213"/>
      <c r="B543" s="215"/>
      <c r="C543" s="202"/>
      <c r="D543" s="236"/>
      <c r="E543" s="200"/>
      <c r="F543" s="200"/>
      <c r="G543" s="200"/>
      <c r="H543" s="236"/>
      <c r="I543" s="53" t="s">
        <v>240</v>
      </c>
      <c r="J543" s="53">
        <v>18</v>
      </c>
      <c r="K543" s="53">
        <v>4</v>
      </c>
      <c r="L543" s="53">
        <f>K543*4200</f>
        <v>16800</v>
      </c>
      <c r="M543" s="53"/>
      <c r="N543" s="53"/>
      <c r="O543" s="53"/>
      <c r="P543" s="217"/>
    </row>
    <row r="544" spans="1:16" ht="15" customHeight="1">
      <c r="A544" s="213"/>
      <c r="B544" s="215"/>
      <c r="C544" s="202"/>
      <c r="D544" s="236"/>
      <c r="E544" s="200"/>
      <c r="F544" s="200"/>
      <c r="G544" s="200"/>
      <c r="H544" s="236"/>
      <c r="I544" s="53" t="s">
        <v>201</v>
      </c>
      <c r="J544" s="53">
        <v>18</v>
      </c>
      <c r="K544" s="53">
        <v>3</v>
      </c>
      <c r="L544" s="53">
        <f>K544*1230</f>
        <v>3690</v>
      </c>
      <c r="M544" s="53"/>
      <c r="N544" s="53"/>
      <c r="O544" s="53"/>
      <c r="P544" s="217"/>
    </row>
    <row r="545" spans="1:16" ht="15" customHeight="1">
      <c r="A545" s="213"/>
      <c r="B545" s="215"/>
      <c r="C545" s="202"/>
      <c r="D545" s="236"/>
      <c r="E545" s="200"/>
      <c r="F545" s="200"/>
      <c r="G545" s="200"/>
      <c r="H545" s="236"/>
      <c r="I545" s="8"/>
      <c r="J545" s="8"/>
      <c r="K545" s="8"/>
      <c r="L545" s="8"/>
      <c r="M545" s="8"/>
      <c r="N545" s="8"/>
      <c r="O545" s="8"/>
      <c r="P545" s="217"/>
    </row>
    <row r="546" spans="1:16" ht="15" customHeight="1">
      <c r="A546" s="213"/>
      <c r="B546" s="215"/>
      <c r="C546" s="202"/>
      <c r="D546" s="236"/>
      <c r="E546" s="200"/>
      <c r="F546" s="200"/>
      <c r="G546" s="200"/>
      <c r="H546" s="236"/>
      <c r="I546" s="8"/>
      <c r="J546" s="8"/>
      <c r="K546" s="8"/>
      <c r="L546" s="8"/>
      <c r="M546" s="8"/>
      <c r="N546" s="8"/>
      <c r="O546" s="8"/>
      <c r="P546" s="217"/>
    </row>
    <row r="547" spans="1:16" ht="15" customHeight="1">
      <c r="A547" s="213"/>
      <c r="B547" s="215"/>
      <c r="C547" s="202"/>
      <c r="D547" s="236"/>
      <c r="E547" s="200"/>
      <c r="F547" s="200"/>
      <c r="G547" s="200"/>
      <c r="H547" s="236"/>
      <c r="I547" s="8"/>
      <c r="J547" s="8"/>
      <c r="K547" s="8"/>
      <c r="L547" s="8"/>
      <c r="M547" s="8"/>
      <c r="N547" s="8"/>
      <c r="O547" s="8"/>
      <c r="P547" s="217"/>
    </row>
    <row r="548" spans="1:16" ht="15" customHeight="1">
      <c r="A548" s="213"/>
      <c r="B548" s="215"/>
      <c r="C548" s="202"/>
      <c r="D548" s="236"/>
      <c r="E548" s="200"/>
      <c r="F548" s="200"/>
      <c r="G548" s="200"/>
      <c r="H548" s="236"/>
      <c r="I548" s="8"/>
      <c r="J548" s="8"/>
      <c r="K548" s="8"/>
      <c r="L548" s="8"/>
      <c r="M548" s="8"/>
      <c r="N548" s="8"/>
      <c r="O548" s="8"/>
      <c r="P548" s="217"/>
    </row>
    <row r="549" spans="1:16" ht="15" customHeight="1">
      <c r="A549" s="213"/>
      <c r="B549" s="215"/>
      <c r="C549" s="202"/>
      <c r="D549" s="237"/>
      <c r="E549" s="200"/>
      <c r="F549" s="200"/>
      <c r="G549" s="200"/>
      <c r="H549" s="237"/>
      <c r="I549" s="8"/>
      <c r="J549" s="8"/>
      <c r="K549" s="8"/>
      <c r="L549" s="8"/>
      <c r="M549" s="8"/>
      <c r="N549" s="8"/>
      <c r="O549" s="8"/>
      <c r="P549" s="217"/>
    </row>
    <row r="550" spans="1:16" ht="54" customHeight="1">
      <c r="A550" s="213">
        <v>10</v>
      </c>
      <c r="B550" s="239" t="s">
        <v>90</v>
      </c>
      <c r="C550" s="202">
        <v>6878.6</v>
      </c>
      <c r="D550" s="235">
        <v>11801.31</v>
      </c>
      <c r="E550" s="200">
        <f>C550*0.79*12</f>
        <v>65209.12800000001</v>
      </c>
      <c r="F550" s="200">
        <f>E550*10%</f>
        <v>6520.912800000002</v>
      </c>
      <c r="G550" s="200">
        <f>E550-F550</f>
        <v>58688.215200000006</v>
      </c>
      <c r="H550" s="235">
        <f>D550+G550</f>
        <v>70489.5252</v>
      </c>
      <c r="I550" s="8" t="s">
        <v>189</v>
      </c>
      <c r="J550" s="8">
        <v>1</v>
      </c>
      <c r="K550" s="8">
        <v>13</v>
      </c>
      <c r="L550" s="8">
        <f>K550*4200</f>
        <v>54600</v>
      </c>
      <c r="M550" s="8"/>
      <c r="N550" s="8"/>
      <c r="O550" s="8"/>
      <c r="P550" s="217">
        <f>H550-L550-L551-L552-L553-L554-L555-L556-L557</f>
        <v>1039.5252000000037</v>
      </c>
    </row>
    <row r="551" spans="1:16" ht="57.75" customHeight="1">
      <c r="A551" s="213"/>
      <c r="B551" s="239"/>
      <c r="C551" s="202"/>
      <c r="D551" s="236"/>
      <c r="E551" s="200"/>
      <c r="F551" s="200"/>
      <c r="G551" s="200"/>
      <c r="H551" s="236"/>
      <c r="I551" s="8" t="s">
        <v>195</v>
      </c>
      <c r="J551" s="8">
        <v>4</v>
      </c>
      <c r="K551" s="8">
        <v>55</v>
      </c>
      <c r="L551" s="8">
        <f>K551*270</f>
        <v>14850</v>
      </c>
      <c r="M551" s="8"/>
      <c r="N551" s="8"/>
      <c r="O551" s="43" t="s">
        <v>244</v>
      </c>
      <c r="P551" s="217"/>
    </row>
    <row r="552" spans="1:16" ht="15" customHeight="1">
      <c r="A552" s="213"/>
      <c r="B552" s="239"/>
      <c r="C552" s="202"/>
      <c r="D552" s="236"/>
      <c r="E552" s="200"/>
      <c r="F552" s="200"/>
      <c r="G552" s="200"/>
      <c r="H552" s="236"/>
      <c r="I552" s="8"/>
      <c r="J552" s="8"/>
      <c r="K552" s="8"/>
      <c r="L552" s="8"/>
      <c r="M552" s="8"/>
      <c r="N552" s="8"/>
      <c r="O552" s="8"/>
      <c r="P552" s="217"/>
    </row>
    <row r="553" spans="1:16" ht="15" customHeight="1">
      <c r="A553" s="213"/>
      <c r="B553" s="239"/>
      <c r="C553" s="202"/>
      <c r="D553" s="236"/>
      <c r="E553" s="200"/>
      <c r="F553" s="200"/>
      <c r="G553" s="200"/>
      <c r="H553" s="236"/>
      <c r="I553" s="8"/>
      <c r="J553" s="8"/>
      <c r="K553" s="8"/>
      <c r="L553" s="8"/>
      <c r="M553" s="8"/>
      <c r="N553" s="8"/>
      <c r="O553" s="8"/>
      <c r="P553" s="217"/>
    </row>
    <row r="554" spans="1:16" ht="15" customHeight="1">
      <c r="A554" s="213"/>
      <c r="B554" s="239"/>
      <c r="C554" s="202"/>
      <c r="D554" s="236"/>
      <c r="E554" s="200"/>
      <c r="F554" s="200"/>
      <c r="G554" s="200"/>
      <c r="H554" s="236"/>
      <c r="I554" s="8"/>
      <c r="J554" s="8"/>
      <c r="K554" s="8"/>
      <c r="L554" s="8"/>
      <c r="M554" s="8"/>
      <c r="N554" s="8"/>
      <c r="O554" s="8"/>
      <c r="P554" s="217"/>
    </row>
    <row r="555" spans="1:16" ht="15" customHeight="1">
      <c r="A555" s="213"/>
      <c r="B555" s="239"/>
      <c r="C555" s="202"/>
      <c r="D555" s="236"/>
      <c r="E555" s="200"/>
      <c r="F555" s="200"/>
      <c r="G555" s="200"/>
      <c r="H555" s="236"/>
      <c r="I555" s="8"/>
      <c r="J555" s="8"/>
      <c r="K555" s="8"/>
      <c r="L555" s="8"/>
      <c r="M555" s="8"/>
      <c r="N555" s="8"/>
      <c r="O555" s="8"/>
      <c r="P555" s="217"/>
    </row>
    <row r="556" spans="1:16" ht="15" customHeight="1">
      <c r="A556" s="213"/>
      <c r="B556" s="239"/>
      <c r="C556" s="202"/>
      <c r="D556" s="236"/>
      <c r="E556" s="200"/>
      <c r="F556" s="200"/>
      <c r="G556" s="200"/>
      <c r="H556" s="236"/>
      <c r="I556" s="8"/>
      <c r="J556" s="8"/>
      <c r="K556" s="8"/>
      <c r="L556" s="8"/>
      <c r="M556" s="8"/>
      <c r="N556" s="8"/>
      <c r="O556" s="8"/>
      <c r="P556" s="217"/>
    </row>
    <row r="557" spans="1:16" ht="15" customHeight="1">
      <c r="A557" s="213"/>
      <c r="B557" s="239"/>
      <c r="C557" s="202"/>
      <c r="D557" s="237"/>
      <c r="E557" s="200"/>
      <c r="F557" s="200"/>
      <c r="G557" s="200"/>
      <c r="H557" s="237"/>
      <c r="I557" s="8"/>
      <c r="J557" s="8"/>
      <c r="K557" s="8"/>
      <c r="L557" s="8"/>
      <c r="M557" s="8"/>
      <c r="N557" s="8"/>
      <c r="O557" s="8"/>
      <c r="P557" s="217"/>
    </row>
    <row r="558" spans="1:16" ht="15" customHeight="1">
      <c r="A558" s="213">
        <v>11</v>
      </c>
      <c r="B558" s="215" t="s">
        <v>91</v>
      </c>
      <c r="C558" s="202">
        <v>12954.6</v>
      </c>
      <c r="D558" s="235">
        <v>75895.72</v>
      </c>
      <c r="E558" s="200">
        <f>C558*0.79*12</f>
        <v>122809.60800000001</v>
      </c>
      <c r="F558" s="200">
        <f>E558*10%</f>
        <v>12280.9608</v>
      </c>
      <c r="G558" s="200">
        <f>E558-F558</f>
        <v>110528.6472</v>
      </c>
      <c r="H558" s="235">
        <f>D558+G558</f>
        <v>186424.3672</v>
      </c>
      <c r="I558" s="8" t="s">
        <v>207</v>
      </c>
      <c r="J558" s="8">
        <v>8</v>
      </c>
      <c r="K558" s="8">
        <v>142</v>
      </c>
      <c r="L558" s="8">
        <f>K558*561</f>
        <v>79662</v>
      </c>
      <c r="M558" s="8"/>
      <c r="N558" s="8"/>
      <c r="O558" s="8"/>
      <c r="P558" s="217">
        <f>H558-L558-L559-L560-L561-L562-L563-L564-L565</f>
        <v>17652.187200000008</v>
      </c>
    </row>
    <row r="559" spans="1:16" ht="15" customHeight="1">
      <c r="A559" s="213"/>
      <c r="B559" s="215"/>
      <c r="C559" s="202"/>
      <c r="D559" s="236"/>
      <c r="E559" s="200"/>
      <c r="F559" s="200"/>
      <c r="G559" s="200"/>
      <c r="H559" s="236"/>
      <c r="I559" s="8" t="s">
        <v>199</v>
      </c>
      <c r="J559" s="8">
        <v>2</v>
      </c>
      <c r="K559" s="8">
        <v>100</v>
      </c>
      <c r="L559" s="8">
        <f>K559*442</f>
        <v>44200</v>
      </c>
      <c r="M559" s="8"/>
      <c r="N559" s="8"/>
      <c r="O559" s="8"/>
      <c r="P559" s="217"/>
    </row>
    <row r="560" spans="1:16" ht="15" customHeight="1">
      <c r="A560" s="213"/>
      <c r="B560" s="215"/>
      <c r="C560" s="202"/>
      <c r="D560" s="236"/>
      <c r="E560" s="200"/>
      <c r="F560" s="200"/>
      <c r="G560" s="200"/>
      <c r="H560" s="236"/>
      <c r="I560" s="8" t="s">
        <v>189</v>
      </c>
      <c r="J560" s="8">
        <v>1</v>
      </c>
      <c r="K560" s="8">
        <v>9</v>
      </c>
      <c r="L560" s="8">
        <f>K560*4200</f>
        <v>37800</v>
      </c>
      <c r="M560" s="8"/>
      <c r="N560" s="8"/>
      <c r="O560" s="8"/>
      <c r="P560" s="217"/>
    </row>
    <row r="561" spans="1:16" ht="15" customHeight="1">
      <c r="A561" s="213"/>
      <c r="B561" s="215"/>
      <c r="C561" s="202"/>
      <c r="D561" s="236"/>
      <c r="E561" s="200"/>
      <c r="F561" s="200"/>
      <c r="G561" s="200"/>
      <c r="H561" s="236"/>
      <c r="I561" s="8" t="s">
        <v>406</v>
      </c>
      <c r="J561" s="8">
        <v>6</v>
      </c>
      <c r="K561" s="8">
        <v>2.09</v>
      </c>
      <c r="L561" s="8">
        <f>K561*3402</f>
        <v>7110.179999999999</v>
      </c>
      <c r="M561" s="8"/>
      <c r="N561" s="8"/>
      <c r="O561" s="8"/>
      <c r="P561" s="217"/>
    </row>
    <row r="562" spans="1:16" ht="15" customHeight="1">
      <c r="A562" s="213"/>
      <c r="B562" s="215"/>
      <c r="C562" s="202"/>
      <c r="D562" s="236"/>
      <c r="E562" s="200"/>
      <c r="F562" s="200"/>
      <c r="G562" s="200"/>
      <c r="H562" s="236"/>
      <c r="I562" s="8"/>
      <c r="J562" s="8"/>
      <c r="K562" s="8"/>
      <c r="L562" s="8"/>
      <c r="M562" s="8"/>
      <c r="N562" s="8"/>
      <c r="O562" s="8"/>
      <c r="P562" s="217"/>
    </row>
    <row r="563" spans="1:16" ht="15" customHeight="1">
      <c r="A563" s="213"/>
      <c r="B563" s="215"/>
      <c r="C563" s="202"/>
      <c r="D563" s="236"/>
      <c r="E563" s="200"/>
      <c r="F563" s="200"/>
      <c r="G563" s="200"/>
      <c r="H563" s="236"/>
      <c r="I563" s="8"/>
      <c r="J563" s="8"/>
      <c r="K563" s="8"/>
      <c r="L563" s="8"/>
      <c r="M563" s="8"/>
      <c r="N563" s="8"/>
      <c r="O563" s="8"/>
      <c r="P563" s="217"/>
    </row>
    <row r="564" spans="1:16" ht="15" customHeight="1">
      <c r="A564" s="213"/>
      <c r="B564" s="215"/>
      <c r="C564" s="202"/>
      <c r="D564" s="236"/>
      <c r="E564" s="200"/>
      <c r="F564" s="200"/>
      <c r="G564" s="200"/>
      <c r="H564" s="236"/>
      <c r="I564" s="8"/>
      <c r="J564" s="8"/>
      <c r="K564" s="8"/>
      <c r="L564" s="8"/>
      <c r="M564" s="8"/>
      <c r="N564" s="8"/>
      <c r="O564" s="8"/>
      <c r="P564" s="217"/>
    </row>
    <row r="565" spans="1:16" ht="15" customHeight="1">
      <c r="A565" s="213"/>
      <c r="B565" s="215"/>
      <c r="C565" s="202"/>
      <c r="D565" s="237"/>
      <c r="E565" s="200"/>
      <c r="F565" s="200"/>
      <c r="G565" s="200"/>
      <c r="H565" s="237"/>
      <c r="I565" s="8"/>
      <c r="J565" s="8"/>
      <c r="K565" s="8"/>
      <c r="L565" s="8"/>
      <c r="M565" s="8"/>
      <c r="N565" s="8"/>
      <c r="O565" s="8"/>
      <c r="P565" s="217"/>
    </row>
    <row r="566" spans="1:16" ht="15" customHeight="1">
      <c r="A566" s="213">
        <v>12</v>
      </c>
      <c r="B566" s="239" t="s">
        <v>92</v>
      </c>
      <c r="C566" s="202">
        <v>15318.9</v>
      </c>
      <c r="D566" s="235">
        <v>-15712.03</v>
      </c>
      <c r="E566" s="200">
        <f>C566*0.79*12</f>
        <v>145223.17200000002</v>
      </c>
      <c r="F566" s="200">
        <f>E566*10%</f>
        <v>14522.317200000003</v>
      </c>
      <c r="G566" s="200">
        <f>E566-F566</f>
        <v>130700.85480000002</v>
      </c>
      <c r="H566" s="235">
        <f>D566+G566</f>
        <v>114988.82480000002</v>
      </c>
      <c r="I566" s="8" t="s">
        <v>199</v>
      </c>
      <c r="J566" s="8">
        <v>2</v>
      </c>
      <c r="K566" s="8">
        <v>20</v>
      </c>
      <c r="L566" s="8">
        <f>K566*442</f>
        <v>8840</v>
      </c>
      <c r="M566" s="8"/>
      <c r="N566" s="8"/>
      <c r="O566" s="8"/>
      <c r="P566" s="217">
        <f>H566-L566-L567-L568-L569-L570-L571-L572-L573</f>
        <v>14195.824800000017</v>
      </c>
    </row>
    <row r="567" spans="1:16" ht="45" customHeight="1">
      <c r="A567" s="213"/>
      <c r="B567" s="239"/>
      <c r="C567" s="202"/>
      <c r="D567" s="236"/>
      <c r="E567" s="200"/>
      <c r="F567" s="200"/>
      <c r="G567" s="200"/>
      <c r="H567" s="236"/>
      <c r="I567" s="8" t="s">
        <v>195</v>
      </c>
      <c r="J567" s="8">
        <v>4</v>
      </c>
      <c r="K567" s="8">
        <v>10</v>
      </c>
      <c r="L567" s="8">
        <f>K567*270</f>
        <v>2700</v>
      </c>
      <c r="M567" s="8"/>
      <c r="N567" s="8"/>
      <c r="O567" s="8"/>
      <c r="P567" s="217"/>
    </row>
    <row r="568" spans="1:16" ht="56.25" customHeight="1">
      <c r="A568" s="213"/>
      <c r="B568" s="239"/>
      <c r="C568" s="202"/>
      <c r="D568" s="236"/>
      <c r="E568" s="200"/>
      <c r="F568" s="200"/>
      <c r="G568" s="200"/>
      <c r="H568" s="236"/>
      <c r="I568" s="8" t="s">
        <v>242</v>
      </c>
      <c r="J568" s="8">
        <v>6</v>
      </c>
      <c r="K568" s="8">
        <v>1.5</v>
      </c>
      <c r="L568" s="8">
        <f>K568*3402</f>
        <v>5103</v>
      </c>
      <c r="M568" s="8"/>
      <c r="N568" s="8"/>
      <c r="O568" s="8" t="s">
        <v>243</v>
      </c>
      <c r="P568" s="217"/>
    </row>
    <row r="569" spans="1:16" ht="48" customHeight="1">
      <c r="A569" s="213"/>
      <c r="B569" s="239"/>
      <c r="C569" s="202"/>
      <c r="D569" s="236"/>
      <c r="E569" s="200"/>
      <c r="F569" s="200"/>
      <c r="G569" s="200"/>
      <c r="H569" s="236"/>
      <c r="I569" s="8" t="s">
        <v>207</v>
      </c>
      <c r="J569" s="8">
        <v>8</v>
      </c>
      <c r="K569" s="8">
        <v>150</v>
      </c>
      <c r="L569" s="8">
        <f>K569*561</f>
        <v>84150</v>
      </c>
      <c r="M569" s="8"/>
      <c r="N569" s="8"/>
      <c r="O569" s="8"/>
      <c r="P569" s="217"/>
    </row>
    <row r="570" spans="1:16" ht="15" customHeight="1">
      <c r="A570" s="213"/>
      <c r="B570" s="239"/>
      <c r="C570" s="202"/>
      <c r="D570" s="236"/>
      <c r="E570" s="200"/>
      <c r="F570" s="200"/>
      <c r="G570" s="200"/>
      <c r="H570" s="236"/>
      <c r="I570" s="8"/>
      <c r="J570" s="8"/>
      <c r="K570" s="8"/>
      <c r="L570" s="8"/>
      <c r="M570" s="8"/>
      <c r="N570" s="8"/>
      <c r="O570" s="8"/>
      <c r="P570" s="217"/>
    </row>
    <row r="571" spans="1:16" ht="15" customHeight="1">
      <c r="A571" s="213"/>
      <c r="B571" s="239"/>
      <c r="C571" s="202"/>
      <c r="D571" s="236"/>
      <c r="E571" s="200"/>
      <c r="F571" s="200"/>
      <c r="G571" s="200"/>
      <c r="H571" s="236"/>
      <c r="I571" s="8"/>
      <c r="J571" s="8"/>
      <c r="K571" s="8"/>
      <c r="L571" s="8"/>
      <c r="M571" s="8"/>
      <c r="N571" s="8"/>
      <c r="O571" s="8"/>
      <c r="P571" s="217"/>
    </row>
    <row r="572" spans="1:16" ht="15" customHeight="1">
      <c r="A572" s="213"/>
      <c r="B572" s="239"/>
      <c r="C572" s="202"/>
      <c r="D572" s="236"/>
      <c r="E572" s="200"/>
      <c r="F572" s="200"/>
      <c r="G572" s="200"/>
      <c r="H572" s="236"/>
      <c r="I572" s="8"/>
      <c r="J572" s="8"/>
      <c r="K572" s="8"/>
      <c r="L572" s="8"/>
      <c r="M572" s="8"/>
      <c r="N572" s="8"/>
      <c r="O572" s="8"/>
      <c r="P572" s="217"/>
    </row>
    <row r="573" spans="1:16" ht="15" customHeight="1">
      <c r="A573" s="213"/>
      <c r="B573" s="239"/>
      <c r="C573" s="202"/>
      <c r="D573" s="237"/>
      <c r="E573" s="200"/>
      <c r="F573" s="200"/>
      <c r="G573" s="200"/>
      <c r="H573" s="237"/>
      <c r="I573" s="8"/>
      <c r="J573" s="8"/>
      <c r="K573" s="8"/>
      <c r="L573" s="8"/>
      <c r="M573" s="8"/>
      <c r="N573" s="8"/>
      <c r="O573" s="8"/>
      <c r="P573" s="217"/>
    </row>
    <row r="574" spans="1:16" ht="41.25" customHeight="1">
      <c r="A574" s="213">
        <v>13</v>
      </c>
      <c r="B574" s="239" t="s">
        <v>93</v>
      </c>
      <c r="C574" s="202">
        <v>7200.4</v>
      </c>
      <c r="D574" s="235">
        <v>38497.27</v>
      </c>
      <c r="E574" s="200">
        <f>C574*0.79*12</f>
        <v>68259.792</v>
      </c>
      <c r="F574" s="200">
        <f>E574*10%</f>
        <v>6825.979200000001</v>
      </c>
      <c r="G574" s="200">
        <f>E574-F574</f>
        <v>61433.8128</v>
      </c>
      <c r="H574" s="235">
        <f>D574+G574</f>
        <v>99931.0828</v>
      </c>
      <c r="I574" s="8" t="s">
        <v>195</v>
      </c>
      <c r="J574" s="8">
        <v>4</v>
      </c>
      <c r="K574" s="8">
        <v>60</v>
      </c>
      <c r="L574" s="8">
        <f>K574*270</f>
        <v>16200</v>
      </c>
      <c r="M574" s="8"/>
      <c r="N574" s="8"/>
      <c r="O574" s="43" t="s">
        <v>244</v>
      </c>
      <c r="P574" s="217">
        <f>H574-L574-L575-L576-L577-L578-L579-L580-L581</f>
        <v>8628.242800000007</v>
      </c>
    </row>
    <row r="575" spans="1:16" ht="27.75" customHeight="1">
      <c r="A575" s="213"/>
      <c r="B575" s="239"/>
      <c r="C575" s="202"/>
      <c r="D575" s="236"/>
      <c r="E575" s="200"/>
      <c r="F575" s="200"/>
      <c r="G575" s="200"/>
      <c r="H575" s="236"/>
      <c r="I575" s="8" t="s">
        <v>199</v>
      </c>
      <c r="J575" s="8">
        <v>2</v>
      </c>
      <c r="K575" s="8">
        <v>15</v>
      </c>
      <c r="L575" s="8">
        <f>K575*442</f>
        <v>6630</v>
      </c>
      <c r="M575" s="8"/>
      <c r="N575" s="8"/>
      <c r="O575" s="8"/>
      <c r="P575" s="217"/>
    </row>
    <row r="576" spans="1:16" ht="65.25" customHeight="1">
      <c r="A576" s="213"/>
      <c r="B576" s="239"/>
      <c r="C576" s="202"/>
      <c r="D576" s="236"/>
      <c r="E576" s="200"/>
      <c r="F576" s="200"/>
      <c r="G576" s="200"/>
      <c r="H576" s="236"/>
      <c r="I576" s="8" t="s">
        <v>228</v>
      </c>
      <c r="J576" s="8">
        <v>6</v>
      </c>
      <c r="K576" s="8">
        <v>2.02</v>
      </c>
      <c r="L576" s="8">
        <f>K576*3402</f>
        <v>6872.04</v>
      </c>
      <c r="M576" s="8"/>
      <c r="N576" s="8"/>
      <c r="O576" s="8" t="s">
        <v>246</v>
      </c>
      <c r="P576" s="217"/>
    </row>
    <row r="577" spans="1:16" ht="51" customHeight="1">
      <c r="A577" s="213"/>
      <c r="B577" s="239"/>
      <c r="C577" s="202"/>
      <c r="D577" s="236"/>
      <c r="E577" s="200"/>
      <c r="F577" s="200"/>
      <c r="G577" s="200"/>
      <c r="H577" s="236"/>
      <c r="I577" s="8" t="s">
        <v>228</v>
      </c>
      <c r="J577" s="8">
        <v>6</v>
      </c>
      <c r="K577" s="8">
        <v>2.9</v>
      </c>
      <c r="L577" s="8">
        <f>K577*3402</f>
        <v>9865.8</v>
      </c>
      <c r="M577" s="8"/>
      <c r="N577" s="8"/>
      <c r="O577" s="8" t="s">
        <v>245</v>
      </c>
      <c r="P577" s="217"/>
    </row>
    <row r="578" spans="1:16" ht="36.75" customHeight="1">
      <c r="A578" s="213"/>
      <c r="B578" s="239"/>
      <c r="C578" s="202"/>
      <c r="D578" s="236"/>
      <c r="E578" s="200"/>
      <c r="F578" s="200"/>
      <c r="G578" s="200"/>
      <c r="H578" s="236"/>
      <c r="I578" s="8" t="s">
        <v>207</v>
      </c>
      <c r="J578" s="8">
        <v>8</v>
      </c>
      <c r="K578" s="8">
        <v>85</v>
      </c>
      <c r="L578" s="8">
        <f>K578*561</f>
        <v>47685</v>
      </c>
      <c r="M578" s="8"/>
      <c r="N578" s="8"/>
      <c r="O578" s="8"/>
      <c r="P578" s="217"/>
    </row>
    <row r="579" spans="1:16" ht="15" customHeight="1">
      <c r="A579" s="213"/>
      <c r="B579" s="239"/>
      <c r="C579" s="202"/>
      <c r="D579" s="236"/>
      <c r="E579" s="200"/>
      <c r="F579" s="200"/>
      <c r="G579" s="200"/>
      <c r="H579" s="236"/>
      <c r="I579" s="8" t="s">
        <v>195</v>
      </c>
      <c r="J579" s="8">
        <v>4</v>
      </c>
      <c r="K579" s="8">
        <v>15</v>
      </c>
      <c r="L579" s="8">
        <f>K579*270</f>
        <v>4050</v>
      </c>
      <c r="M579" s="8"/>
      <c r="N579" s="8"/>
      <c r="O579" s="8"/>
      <c r="P579" s="217"/>
    </row>
    <row r="580" spans="1:16" ht="133.5" customHeight="1">
      <c r="A580" s="213"/>
      <c r="B580" s="239"/>
      <c r="C580" s="202"/>
      <c r="D580" s="236"/>
      <c r="E580" s="200"/>
      <c r="F580" s="200"/>
      <c r="G580" s="200"/>
      <c r="H580" s="236"/>
      <c r="I580" s="8"/>
      <c r="J580" s="8"/>
      <c r="K580" s="8"/>
      <c r="L580" s="8"/>
      <c r="M580" s="8"/>
      <c r="N580" s="8"/>
      <c r="O580" s="8"/>
      <c r="P580" s="217"/>
    </row>
    <row r="581" spans="1:16" ht="15" customHeight="1">
      <c r="A581" s="213"/>
      <c r="B581" s="239"/>
      <c r="C581" s="202"/>
      <c r="D581" s="237"/>
      <c r="E581" s="200"/>
      <c r="F581" s="200"/>
      <c r="G581" s="200"/>
      <c r="H581" s="237"/>
      <c r="I581" s="8"/>
      <c r="J581" s="8"/>
      <c r="K581" s="8"/>
      <c r="L581" s="8"/>
      <c r="M581" s="8"/>
      <c r="N581" s="8"/>
      <c r="O581" s="8"/>
      <c r="P581" s="217"/>
    </row>
    <row r="582" spans="1:16" ht="47.25" customHeight="1">
      <c r="A582" s="213">
        <v>14</v>
      </c>
      <c r="B582" s="215" t="s">
        <v>94</v>
      </c>
      <c r="C582" s="202">
        <v>13992.5</v>
      </c>
      <c r="D582" s="235">
        <v>79246.72</v>
      </c>
      <c r="E582" s="200">
        <f>C582*0.79*12</f>
        <v>132648.90000000002</v>
      </c>
      <c r="F582" s="200">
        <f>E582*10%</f>
        <v>13264.890000000003</v>
      </c>
      <c r="G582" s="200">
        <f>E582-F582</f>
        <v>119384.01000000002</v>
      </c>
      <c r="H582" s="235">
        <f>D582+G582</f>
        <v>198630.73000000004</v>
      </c>
      <c r="I582" s="8" t="s">
        <v>330</v>
      </c>
      <c r="J582" s="8">
        <v>5</v>
      </c>
      <c r="K582" s="8">
        <v>12</v>
      </c>
      <c r="L582" s="8">
        <f>K582*410</f>
        <v>4920</v>
      </c>
      <c r="M582" s="8"/>
      <c r="N582" s="8"/>
      <c r="O582" s="8" t="s">
        <v>331</v>
      </c>
      <c r="P582" s="217">
        <f>H582-L582-L583-L584-L585-L586-L587-L588-L589</f>
        <v>112583.53000000004</v>
      </c>
    </row>
    <row r="583" spans="1:16" ht="50.25" customHeight="1">
      <c r="A583" s="213"/>
      <c r="B583" s="215"/>
      <c r="C583" s="202"/>
      <c r="D583" s="236"/>
      <c r="E583" s="200"/>
      <c r="F583" s="200"/>
      <c r="G583" s="200"/>
      <c r="H583" s="236"/>
      <c r="I583" s="8" t="s">
        <v>330</v>
      </c>
      <c r="J583" s="8">
        <v>5</v>
      </c>
      <c r="K583" s="8">
        <v>168</v>
      </c>
      <c r="L583" s="8">
        <f>K583*410</f>
        <v>68880</v>
      </c>
      <c r="M583" s="8"/>
      <c r="N583" s="8"/>
      <c r="O583" s="8"/>
      <c r="P583" s="217"/>
    </row>
    <row r="584" spans="1:16" ht="84" customHeight="1">
      <c r="A584" s="213"/>
      <c r="B584" s="215"/>
      <c r="C584" s="202"/>
      <c r="D584" s="236"/>
      <c r="E584" s="200"/>
      <c r="F584" s="200"/>
      <c r="G584" s="200"/>
      <c r="H584" s="236"/>
      <c r="I584" s="8" t="s">
        <v>228</v>
      </c>
      <c r="J584" s="8">
        <v>6</v>
      </c>
      <c r="K584" s="8">
        <v>3.6</v>
      </c>
      <c r="L584" s="8">
        <f>K584*3402</f>
        <v>12247.2</v>
      </c>
      <c r="M584" s="8"/>
      <c r="N584" s="8"/>
      <c r="O584" s="8" t="s">
        <v>332</v>
      </c>
      <c r="P584" s="217"/>
    </row>
    <row r="585" spans="1:16" ht="57.75" customHeight="1">
      <c r="A585" s="213"/>
      <c r="B585" s="215"/>
      <c r="C585" s="202"/>
      <c r="D585" s="236"/>
      <c r="E585" s="200"/>
      <c r="F585" s="200"/>
      <c r="G585" s="200"/>
      <c r="H585" s="236"/>
      <c r="I585" s="42" t="s">
        <v>333</v>
      </c>
      <c r="J585" s="42">
        <v>14</v>
      </c>
      <c r="K585" s="42">
        <v>3</v>
      </c>
      <c r="L585" s="42"/>
      <c r="M585" s="42"/>
      <c r="N585" s="42"/>
      <c r="O585" s="42" t="s">
        <v>407</v>
      </c>
      <c r="P585" s="217"/>
    </row>
    <row r="586" spans="1:16" ht="53.25" customHeight="1">
      <c r="A586" s="213"/>
      <c r="B586" s="215"/>
      <c r="C586" s="202"/>
      <c r="D586" s="236"/>
      <c r="E586" s="200"/>
      <c r="F586" s="200"/>
      <c r="G586" s="200"/>
      <c r="H586" s="236"/>
      <c r="I586" s="42" t="s">
        <v>325</v>
      </c>
      <c r="J586" s="42">
        <v>14</v>
      </c>
      <c r="K586" s="42"/>
      <c r="L586" s="42"/>
      <c r="M586" s="42"/>
      <c r="N586" s="42"/>
      <c r="O586" s="42"/>
      <c r="P586" s="217"/>
    </row>
    <row r="587" spans="1:16" ht="15" customHeight="1">
      <c r="A587" s="213"/>
      <c r="B587" s="215"/>
      <c r="C587" s="202"/>
      <c r="D587" s="236"/>
      <c r="E587" s="200"/>
      <c r="F587" s="200"/>
      <c r="G587" s="200"/>
      <c r="H587" s="236"/>
      <c r="I587" s="8"/>
      <c r="J587" s="8"/>
      <c r="K587" s="8"/>
      <c r="L587" s="8"/>
      <c r="M587" s="8"/>
      <c r="N587" s="8"/>
      <c r="O587" s="8"/>
      <c r="P587" s="217"/>
    </row>
    <row r="588" spans="1:16" ht="15" customHeight="1">
      <c r="A588" s="213"/>
      <c r="B588" s="215"/>
      <c r="C588" s="202"/>
      <c r="D588" s="236"/>
      <c r="E588" s="200"/>
      <c r="F588" s="200"/>
      <c r="G588" s="200"/>
      <c r="H588" s="236"/>
      <c r="I588" s="8"/>
      <c r="J588" s="8"/>
      <c r="K588" s="8"/>
      <c r="L588" s="8"/>
      <c r="M588" s="8"/>
      <c r="N588" s="8"/>
      <c r="O588" s="8"/>
      <c r="P588" s="217"/>
    </row>
    <row r="589" spans="1:16" ht="15" customHeight="1">
      <c r="A589" s="213"/>
      <c r="B589" s="215"/>
      <c r="C589" s="202"/>
      <c r="D589" s="237"/>
      <c r="E589" s="200"/>
      <c r="F589" s="200"/>
      <c r="G589" s="200"/>
      <c r="H589" s="237"/>
      <c r="I589" s="8"/>
      <c r="J589" s="8"/>
      <c r="K589" s="8"/>
      <c r="L589" s="8"/>
      <c r="M589" s="8"/>
      <c r="N589" s="8"/>
      <c r="O589" s="8"/>
      <c r="P589" s="217"/>
    </row>
    <row r="590" spans="1:16" ht="15" customHeight="1">
      <c r="A590" s="213">
        <v>15</v>
      </c>
      <c r="B590" s="241" t="s">
        <v>95</v>
      </c>
      <c r="C590" s="202">
        <v>13993.1</v>
      </c>
      <c r="D590" s="235">
        <v>7906.26</v>
      </c>
      <c r="E590" s="200">
        <f>C590*0.79*12</f>
        <v>132654.58800000002</v>
      </c>
      <c r="F590" s="200">
        <f>E590*10%</f>
        <v>13265.458800000002</v>
      </c>
      <c r="G590" s="200">
        <f>E590-F590</f>
        <v>119389.12920000001</v>
      </c>
      <c r="H590" s="235">
        <f>D590+G590</f>
        <v>127295.3892</v>
      </c>
      <c r="I590" s="8"/>
      <c r="J590" s="8"/>
      <c r="K590" s="8"/>
      <c r="L590" s="8"/>
      <c r="M590" s="8"/>
      <c r="N590" s="8"/>
      <c r="O590" s="8"/>
      <c r="P590" s="217">
        <f>H590-L590-L591-L592-L593-L594-L595-L596-L597</f>
        <v>127295.3892</v>
      </c>
    </row>
    <row r="591" spans="1:16" ht="15" customHeight="1">
      <c r="A591" s="213"/>
      <c r="B591" s="241"/>
      <c r="C591" s="202"/>
      <c r="D591" s="236"/>
      <c r="E591" s="200"/>
      <c r="F591" s="200"/>
      <c r="G591" s="200"/>
      <c r="H591" s="236"/>
      <c r="I591" s="8"/>
      <c r="J591" s="8"/>
      <c r="K591" s="8"/>
      <c r="L591" s="8"/>
      <c r="M591" s="8"/>
      <c r="N591" s="8"/>
      <c r="O591" s="8"/>
      <c r="P591" s="217"/>
    </row>
    <row r="592" spans="1:16" ht="15" customHeight="1">
      <c r="A592" s="213"/>
      <c r="B592" s="241"/>
      <c r="C592" s="202"/>
      <c r="D592" s="236"/>
      <c r="E592" s="200"/>
      <c r="F592" s="200"/>
      <c r="G592" s="200"/>
      <c r="H592" s="236"/>
      <c r="I592" s="8"/>
      <c r="J592" s="8"/>
      <c r="K592" s="8"/>
      <c r="L592" s="8"/>
      <c r="M592" s="8"/>
      <c r="N592" s="8"/>
      <c r="O592" s="8"/>
      <c r="P592" s="217"/>
    </row>
    <row r="593" spans="1:16" ht="15" customHeight="1">
      <c r="A593" s="213"/>
      <c r="B593" s="241"/>
      <c r="C593" s="202"/>
      <c r="D593" s="236"/>
      <c r="E593" s="200"/>
      <c r="F593" s="200"/>
      <c r="G593" s="200"/>
      <c r="H593" s="236"/>
      <c r="I593" s="8"/>
      <c r="J593" s="8"/>
      <c r="K593" s="8"/>
      <c r="L593" s="8"/>
      <c r="M593" s="8"/>
      <c r="N593" s="8"/>
      <c r="O593" s="8"/>
      <c r="P593" s="217"/>
    </row>
    <row r="594" spans="1:16" ht="15" customHeight="1">
      <c r="A594" s="213"/>
      <c r="B594" s="241"/>
      <c r="C594" s="202"/>
      <c r="D594" s="236"/>
      <c r="E594" s="200"/>
      <c r="F594" s="200"/>
      <c r="G594" s="200"/>
      <c r="H594" s="236"/>
      <c r="I594" s="8"/>
      <c r="J594" s="8"/>
      <c r="K594" s="8"/>
      <c r="L594" s="8"/>
      <c r="M594" s="8"/>
      <c r="N594" s="8"/>
      <c r="O594" s="8"/>
      <c r="P594" s="217"/>
    </row>
    <row r="595" spans="1:16" ht="15" customHeight="1">
      <c r="A595" s="213"/>
      <c r="B595" s="241"/>
      <c r="C595" s="202"/>
      <c r="D595" s="236"/>
      <c r="E595" s="200"/>
      <c r="F595" s="200"/>
      <c r="G595" s="200"/>
      <c r="H595" s="236"/>
      <c r="I595" s="8"/>
      <c r="J595" s="8"/>
      <c r="K595" s="8"/>
      <c r="L595" s="8"/>
      <c r="M595" s="8"/>
      <c r="N595" s="8"/>
      <c r="O595" s="8"/>
      <c r="P595" s="217"/>
    </row>
    <row r="596" spans="1:16" ht="15" customHeight="1">
      <c r="A596" s="213"/>
      <c r="B596" s="241"/>
      <c r="C596" s="202"/>
      <c r="D596" s="236"/>
      <c r="E596" s="200"/>
      <c r="F596" s="200"/>
      <c r="G596" s="200"/>
      <c r="H596" s="236"/>
      <c r="I596" s="8"/>
      <c r="J596" s="8"/>
      <c r="K596" s="8"/>
      <c r="L596" s="8"/>
      <c r="M596" s="8"/>
      <c r="N596" s="8"/>
      <c r="O596" s="8"/>
      <c r="P596" s="217"/>
    </row>
    <row r="597" spans="1:16" ht="15" customHeight="1">
      <c r="A597" s="213"/>
      <c r="B597" s="241"/>
      <c r="C597" s="202"/>
      <c r="D597" s="237"/>
      <c r="E597" s="200"/>
      <c r="F597" s="200"/>
      <c r="G597" s="200"/>
      <c r="H597" s="237"/>
      <c r="I597" s="8"/>
      <c r="J597" s="8"/>
      <c r="K597" s="8"/>
      <c r="L597" s="8"/>
      <c r="M597" s="8"/>
      <c r="N597" s="8"/>
      <c r="O597" s="8"/>
      <c r="P597" s="217"/>
    </row>
    <row r="598" spans="1:16" ht="35.25" customHeight="1">
      <c r="A598" s="213">
        <v>16</v>
      </c>
      <c r="B598" s="215" t="s">
        <v>96</v>
      </c>
      <c r="C598" s="202">
        <v>5979.1</v>
      </c>
      <c r="D598" s="235">
        <v>37189.69</v>
      </c>
      <c r="E598" s="200">
        <f>C598*0.79*12</f>
        <v>56681.868</v>
      </c>
      <c r="F598" s="200">
        <f>E598*10%</f>
        <v>5668.1868</v>
      </c>
      <c r="G598" s="200">
        <f>E598-F598</f>
        <v>51013.6812</v>
      </c>
      <c r="H598" s="235">
        <f>D598+G598</f>
        <v>88203.3712</v>
      </c>
      <c r="I598" s="8" t="s">
        <v>195</v>
      </c>
      <c r="J598" s="8">
        <v>4</v>
      </c>
      <c r="K598" s="8">
        <v>55</v>
      </c>
      <c r="L598" s="8">
        <f>K598*270</f>
        <v>14850</v>
      </c>
      <c r="M598" s="8"/>
      <c r="N598" s="8"/>
      <c r="O598" s="43" t="s">
        <v>334</v>
      </c>
      <c r="P598" s="217">
        <f>H598-L598-L599-L600-L601-L602-L603-L604-L605</f>
        <v>73353.3712</v>
      </c>
    </row>
    <row r="599" spans="1:16" ht="54.75" customHeight="1">
      <c r="A599" s="213"/>
      <c r="B599" s="215"/>
      <c r="C599" s="202"/>
      <c r="D599" s="236"/>
      <c r="E599" s="200"/>
      <c r="F599" s="200"/>
      <c r="G599" s="200"/>
      <c r="H599" s="236"/>
      <c r="I599" s="42" t="s">
        <v>335</v>
      </c>
      <c r="J599" s="42">
        <v>14</v>
      </c>
      <c r="K599" s="42"/>
      <c r="L599" s="42"/>
      <c r="M599" s="42"/>
      <c r="N599" s="42"/>
      <c r="O599" s="42"/>
      <c r="P599" s="217"/>
    </row>
    <row r="600" spans="1:16" ht="48" customHeight="1">
      <c r="A600" s="213"/>
      <c r="B600" s="215"/>
      <c r="C600" s="202"/>
      <c r="D600" s="236"/>
      <c r="E600" s="200"/>
      <c r="F600" s="200"/>
      <c r="G600" s="200"/>
      <c r="H600" s="236"/>
      <c r="I600" s="42" t="s">
        <v>362</v>
      </c>
      <c r="J600" s="42">
        <v>14</v>
      </c>
      <c r="K600" s="42"/>
      <c r="L600" s="42"/>
      <c r="M600" s="42"/>
      <c r="N600" s="42"/>
      <c r="O600" s="42"/>
      <c r="P600" s="217"/>
    </row>
    <row r="601" spans="1:16" ht="15" customHeight="1">
      <c r="A601" s="213"/>
      <c r="B601" s="215"/>
      <c r="C601" s="202"/>
      <c r="D601" s="236"/>
      <c r="E601" s="200"/>
      <c r="F601" s="200"/>
      <c r="G601" s="200"/>
      <c r="H601" s="236"/>
      <c r="I601" s="8"/>
      <c r="J601" s="8"/>
      <c r="K601" s="8"/>
      <c r="L601" s="8"/>
      <c r="M601" s="8"/>
      <c r="N601" s="8"/>
      <c r="O601" s="8"/>
      <c r="P601" s="217"/>
    </row>
    <row r="602" spans="1:16" ht="15" customHeight="1">
      <c r="A602" s="213"/>
      <c r="B602" s="215"/>
      <c r="C602" s="202"/>
      <c r="D602" s="236"/>
      <c r="E602" s="200"/>
      <c r="F602" s="200"/>
      <c r="G602" s="200"/>
      <c r="H602" s="236"/>
      <c r="I602" s="8"/>
      <c r="J602" s="8"/>
      <c r="K602" s="8"/>
      <c r="L602" s="8"/>
      <c r="M602" s="8"/>
      <c r="N602" s="8"/>
      <c r="O602" s="8"/>
      <c r="P602" s="217"/>
    </row>
    <row r="603" spans="1:16" ht="15" customHeight="1">
      <c r="A603" s="213"/>
      <c r="B603" s="215"/>
      <c r="C603" s="202"/>
      <c r="D603" s="236"/>
      <c r="E603" s="200"/>
      <c r="F603" s="200"/>
      <c r="G603" s="200"/>
      <c r="H603" s="236"/>
      <c r="I603" s="8"/>
      <c r="J603" s="8"/>
      <c r="K603" s="8"/>
      <c r="L603" s="8"/>
      <c r="M603" s="8"/>
      <c r="N603" s="8"/>
      <c r="O603" s="8"/>
      <c r="P603" s="217"/>
    </row>
    <row r="604" spans="1:16" ht="15" customHeight="1">
      <c r="A604" s="213"/>
      <c r="B604" s="215"/>
      <c r="C604" s="202"/>
      <c r="D604" s="236"/>
      <c r="E604" s="200"/>
      <c r="F604" s="200"/>
      <c r="G604" s="200"/>
      <c r="H604" s="236"/>
      <c r="I604" s="8"/>
      <c r="J604" s="8"/>
      <c r="K604" s="8"/>
      <c r="L604" s="8"/>
      <c r="M604" s="8"/>
      <c r="N604" s="8"/>
      <c r="O604" s="8"/>
      <c r="P604" s="217"/>
    </row>
    <row r="605" spans="1:16" ht="15" customHeight="1">
      <c r="A605" s="213"/>
      <c r="B605" s="215"/>
      <c r="C605" s="202"/>
      <c r="D605" s="237"/>
      <c r="E605" s="200"/>
      <c r="F605" s="200"/>
      <c r="G605" s="200"/>
      <c r="H605" s="237"/>
      <c r="I605" s="8"/>
      <c r="J605" s="8"/>
      <c r="K605" s="8"/>
      <c r="L605" s="8"/>
      <c r="M605" s="8"/>
      <c r="N605" s="8"/>
      <c r="O605" s="8"/>
      <c r="P605" s="217"/>
    </row>
    <row r="606" spans="1:16" ht="54.75" customHeight="1">
      <c r="A606" s="213">
        <v>17</v>
      </c>
      <c r="B606" s="239" t="s">
        <v>97</v>
      </c>
      <c r="C606" s="202">
        <v>7081.2</v>
      </c>
      <c r="D606" s="235">
        <v>-56299.06</v>
      </c>
      <c r="E606" s="200">
        <f>C606*0.79*12</f>
        <v>67129.776</v>
      </c>
      <c r="F606" s="200">
        <f>E606*10%</f>
        <v>6712.9776</v>
      </c>
      <c r="G606" s="200">
        <f>E606-F606</f>
        <v>60416.7984</v>
      </c>
      <c r="H606" s="235">
        <f>D606+G606</f>
        <v>4117.738400000002</v>
      </c>
      <c r="I606" s="8" t="s">
        <v>195</v>
      </c>
      <c r="J606" s="8">
        <v>4</v>
      </c>
      <c r="K606" s="8">
        <v>20</v>
      </c>
      <c r="L606" s="8">
        <f>K606*270</f>
        <v>5400</v>
      </c>
      <c r="M606" s="8"/>
      <c r="N606" s="8"/>
      <c r="O606" s="43" t="s">
        <v>302</v>
      </c>
      <c r="P606" s="217">
        <f>H606-L606-L607-L608-L609-L610-L611-L612-L613</f>
        <v>-1282.261599999998</v>
      </c>
    </row>
    <row r="607" spans="1:16" ht="51" customHeight="1">
      <c r="A607" s="213"/>
      <c r="B607" s="239"/>
      <c r="C607" s="202"/>
      <c r="D607" s="236"/>
      <c r="E607" s="200"/>
      <c r="F607" s="200"/>
      <c r="G607" s="200"/>
      <c r="H607" s="236"/>
      <c r="I607" s="8"/>
      <c r="J607" s="8"/>
      <c r="K607" s="8"/>
      <c r="L607" s="8"/>
      <c r="M607" s="8"/>
      <c r="N607" s="8"/>
      <c r="O607" s="8"/>
      <c r="P607" s="217"/>
    </row>
    <row r="608" spans="1:16" ht="15" customHeight="1">
      <c r="A608" s="213"/>
      <c r="B608" s="239"/>
      <c r="C608" s="202"/>
      <c r="D608" s="236"/>
      <c r="E608" s="200"/>
      <c r="F608" s="200"/>
      <c r="G608" s="200"/>
      <c r="H608" s="236"/>
      <c r="I608" s="8"/>
      <c r="J608" s="8"/>
      <c r="K608" s="8"/>
      <c r="L608" s="8"/>
      <c r="M608" s="8"/>
      <c r="N608" s="8"/>
      <c r="O608" s="8"/>
      <c r="P608" s="217"/>
    </row>
    <row r="609" spans="1:16" ht="15" customHeight="1">
      <c r="A609" s="213"/>
      <c r="B609" s="239"/>
      <c r="C609" s="202"/>
      <c r="D609" s="236"/>
      <c r="E609" s="200"/>
      <c r="F609" s="200"/>
      <c r="G609" s="200"/>
      <c r="H609" s="236"/>
      <c r="I609" s="8"/>
      <c r="J609" s="8"/>
      <c r="K609" s="8"/>
      <c r="L609" s="8"/>
      <c r="M609" s="8"/>
      <c r="N609" s="8"/>
      <c r="O609" s="8"/>
      <c r="P609" s="217"/>
    </row>
    <row r="610" spans="1:16" ht="15" customHeight="1">
      <c r="A610" s="213"/>
      <c r="B610" s="239"/>
      <c r="C610" s="202"/>
      <c r="D610" s="236"/>
      <c r="E610" s="200"/>
      <c r="F610" s="200"/>
      <c r="G610" s="200"/>
      <c r="H610" s="236"/>
      <c r="I610" s="8"/>
      <c r="J610" s="8"/>
      <c r="K610" s="8"/>
      <c r="L610" s="8"/>
      <c r="M610" s="8"/>
      <c r="N610" s="8"/>
      <c r="O610" s="8"/>
      <c r="P610" s="217"/>
    </row>
    <row r="611" spans="1:16" ht="15" customHeight="1">
      <c r="A611" s="213"/>
      <c r="B611" s="239"/>
      <c r="C611" s="202"/>
      <c r="D611" s="236"/>
      <c r="E611" s="200"/>
      <c r="F611" s="200"/>
      <c r="G611" s="200"/>
      <c r="H611" s="236"/>
      <c r="I611" s="8"/>
      <c r="J611" s="8"/>
      <c r="K611" s="8"/>
      <c r="L611" s="8"/>
      <c r="M611" s="8"/>
      <c r="N611" s="8"/>
      <c r="O611" s="8"/>
      <c r="P611" s="217"/>
    </row>
    <row r="612" spans="1:16" ht="15" customHeight="1">
      <c r="A612" s="213"/>
      <c r="B612" s="239"/>
      <c r="C612" s="202"/>
      <c r="D612" s="236"/>
      <c r="E612" s="200"/>
      <c r="F612" s="200"/>
      <c r="G612" s="200"/>
      <c r="H612" s="236"/>
      <c r="I612" s="8"/>
      <c r="J612" s="8"/>
      <c r="K612" s="8"/>
      <c r="L612" s="8"/>
      <c r="M612" s="8"/>
      <c r="N612" s="8"/>
      <c r="O612" s="8"/>
      <c r="P612" s="217"/>
    </row>
    <row r="613" spans="1:16" ht="15" customHeight="1">
      <c r="A613" s="213"/>
      <c r="B613" s="239"/>
      <c r="C613" s="202"/>
      <c r="D613" s="237"/>
      <c r="E613" s="200"/>
      <c r="F613" s="200"/>
      <c r="G613" s="200"/>
      <c r="H613" s="237"/>
      <c r="I613" s="8"/>
      <c r="J613" s="8"/>
      <c r="K613" s="8"/>
      <c r="L613" s="8"/>
      <c r="M613" s="8"/>
      <c r="N613" s="8"/>
      <c r="O613" s="8"/>
      <c r="P613" s="217"/>
    </row>
    <row r="614" spans="1:16" ht="36.75" customHeight="1">
      <c r="A614" s="190">
        <v>18</v>
      </c>
      <c r="B614" s="215" t="s">
        <v>98</v>
      </c>
      <c r="C614" s="202">
        <v>14427.4</v>
      </c>
      <c r="D614" s="235">
        <v>3173</v>
      </c>
      <c r="E614" s="200">
        <f>C614*0.79*12</f>
        <v>136771.752</v>
      </c>
      <c r="F614" s="200">
        <f>E614*10%</f>
        <v>13677.175200000001</v>
      </c>
      <c r="G614" s="200">
        <f>E614-F614</f>
        <v>123094.57680000001</v>
      </c>
      <c r="H614" s="235">
        <f>D614+G614</f>
        <v>126267.57680000001</v>
      </c>
      <c r="I614" s="8" t="s">
        <v>195</v>
      </c>
      <c r="J614" s="8">
        <v>4</v>
      </c>
      <c r="K614" s="8">
        <v>55</v>
      </c>
      <c r="L614" s="8">
        <f>K614*270</f>
        <v>14850</v>
      </c>
      <c r="M614" s="8"/>
      <c r="N614" s="8"/>
      <c r="O614" s="43" t="s">
        <v>302</v>
      </c>
      <c r="P614" s="217">
        <f>H614-L614-L615-L616-L617-L618-L619-L620-L621</f>
        <v>72177.57680000001</v>
      </c>
    </row>
    <row r="615" spans="1:16" ht="53.25" customHeight="1">
      <c r="A615" s="190"/>
      <c r="B615" s="215"/>
      <c r="C615" s="202"/>
      <c r="D615" s="236"/>
      <c r="E615" s="200"/>
      <c r="F615" s="200"/>
      <c r="G615" s="200"/>
      <c r="H615" s="236"/>
      <c r="I615" s="42" t="s">
        <v>319</v>
      </c>
      <c r="J615" s="42">
        <v>6</v>
      </c>
      <c r="K615" s="42">
        <v>1</v>
      </c>
      <c r="L615" s="42"/>
      <c r="M615" s="42"/>
      <c r="N615" s="42"/>
      <c r="O615" s="42" t="s">
        <v>320</v>
      </c>
      <c r="P615" s="217"/>
    </row>
    <row r="616" spans="1:16" ht="57.75" customHeight="1">
      <c r="A616" s="190"/>
      <c r="B616" s="215"/>
      <c r="C616" s="202"/>
      <c r="D616" s="236"/>
      <c r="E616" s="200"/>
      <c r="F616" s="200"/>
      <c r="G616" s="200"/>
      <c r="H616" s="236"/>
      <c r="I616" s="8" t="s">
        <v>195</v>
      </c>
      <c r="J616" s="8">
        <v>4</v>
      </c>
      <c r="K616" s="8">
        <v>90</v>
      </c>
      <c r="L616" s="8">
        <f>K616*270</f>
        <v>24300</v>
      </c>
      <c r="M616" s="8"/>
      <c r="N616" s="8"/>
      <c r="O616" s="8"/>
      <c r="P616" s="217"/>
    </row>
    <row r="617" spans="1:16" ht="39.75" customHeight="1">
      <c r="A617" s="190"/>
      <c r="B617" s="215"/>
      <c r="C617" s="202"/>
      <c r="D617" s="236"/>
      <c r="E617" s="200"/>
      <c r="F617" s="200"/>
      <c r="G617" s="200"/>
      <c r="H617" s="236"/>
      <c r="I617" s="8" t="s">
        <v>203</v>
      </c>
      <c r="J617" s="8">
        <v>1</v>
      </c>
      <c r="K617" s="8">
        <v>1</v>
      </c>
      <c r="L617" s="8">
        <f>K617*4200</f>
        <v>4200</v>
      </c>
      <c r="M617" s="8"/>
      <c r="N617" s="8"/>
      <c r="O617" s="8"/>
      <c r="P617" s="217"/>
    </row>
    <row r="618" spans="1:16" ht="39.75" customHeight="1">
      <c r="A618" s="190"/>
      <c r="B618" s="215"/>
      <c r="C618" s="202"/>
      <c r="D618" s="236"/>
      <c r="E618" s="200"/>
      <c r="F618" s="200"/>
      <c r="G618" s="200"/>
      <c r="H618" s="236"/>
      <c r="I618" s="8" t="s">
        <v>198</v>
      </c>
      <c r="J618" s="8">
        <v>10</v>
      </c>
      <c r="K618" s="8">
        <v>6</v>
      </c>
      <c r="L618" s="8">
        <f>K618*1790</f>
        <v>10740</v>
      </c>
      <c r="M618" s="8"/>
      <c r="N618" s="8"/>
      <c r="O618" s="8" t="s">
        <v>250</v>
      </c>
      <c r="P618" s="217"/>
    </row>
    <row r="619" spans="1:16" ht="15" customHeight="1">
      <c r="A619" s="190"/>
      <c r="B619" s="215"/>
      <c r="C619" s="202"/>
      <c r="D619" s="236"/>
      <c r="E619" s="200"/>
      <c r="F619" s="200"/>
      <c r="G619" s="200"/>
      <c r="H619" s="236"/>
      <c r="I619" s="8"/>
      <c r="J619" s="8"/>
      <c r="K619" s="8"/>
      <c r="L619" s="8"/>
      <c r="M619" s="8"/>
      <c r="N619" s="8"/>
      <c r="O619" s="8"/>
      <c r="P619" s="217"/>
    </row>
    <row r="620" spans="1:16" ht="15" customHeight="1">
      <c r="A620" s="190"/>
      <c r="B620" s="215"/>
      <c r="C620" s="202"/>
      <c r="D620" s="236"/>
      <c r="E620" s="200"/>
      <c r="F620" s="200"/>
      <c r="G620" s="200"/>
      <c r="H620" s="236"/>
      <c r="I620" s="8"/>
      <c r="J620" s="8"/>
      <c r="K620" s="8"/>
      <c r="L620" s="8"/>
      <c r="M620" s="8"/>
      <c r="N620" s="8"/>
      <c r="O620" s="8"/>
      <c r="P620" s="217"/>
    </row>
    <row r="621" spans="1:16" ht="15" customHeight="1">
      <c r="A621" s="190"/>
      <c r="B621" s="215"/>
      <c r="C621" s="202"/>
      <c r="D621" s="237"/>
      <c r="E621" s="200"/>
      <c r="F621" s="200"/>
      <c r="G621" s="200"/>
      <c r="H621" s="237"/>
      <c r="I621" s="8"/>
      <c r="J621" s="8"/>
      <c r="K621" s="8"/>
      <c r="L621" s="8"/>
      <c r="M621" s="8"/>
      <c r="N621" s="8"/>
      <c r="O621" s="8"/>
      <c r="P621" s="217"/>
    </row>
    <row r="622" spans="1:16" ht="15" customHeight="1">
      <c r="A622" s="213">
        <v>19</v>
      </c>
      <c r="B622" s="215" t="s">
        <v>99</v>
      </c>
      <c r="C622" s="202">
        <v>13803.9</v>
      </c>
      <c r="D622" s="235">
        <v>70838.75</v>
      </c>
      <c r="E622" s="200">
        <f>C622*0.79*12</f>
        <v>130860.97200000001</v>
      </c>
      <c r="F622" s="200">
        <f>E622*10%</f>
        <v>13086.097200000002</v>
      </c>
      <c r="G622" s="200">
        <f>E622-F622</f>
        <v>117774.8748</v>
      </c>
      <c r="H622" s="235">
        <f>D622+G622</f>
        <v>188613.6248</v>
      </c>
      <c r="I622" s="8" t="s">
        <v>195</v>
      </c>
      <c r="J622" s="8">
        <v>4</v>
      </c>
      <c r="K622" s="8">
        <v>30</v>
      </c>
      <c r="L622" s="8">
        <f>K622*270</f>
        <v>8100</v>
      </c>
      <c r="M622" s="8"/>
      <c r="N622" s="8"/>
      <c r="O622" s="8"/>
      <c r="P622" s="217">
        <f>H622-L622-L623-L624-L625-L626-L627-L628-L629</f>
        <v>177503.6248</v>
      </c>
    </row>
    <row r="623" spans="1:16" ht="57" customHeight="1">
      <c r="A623" s="213"/>
      <c r="B623" s="215"/>
      <c r="C623" s="202"/>
      <c r="D623" s="236"/>
      <c r="E623" s="200"/>
      <c r="F623" s="200"/>
      <c r="G623" s="200"/>
      <c r="H623" s="236"/>
      <c r="I623" s="42" t="s">
        <v>252</v>
      </c>
      <c r="J623" s="42">
        <v>16</v>
      </c>
      <c r="K623" s="42"/>
      <c r="L623" s="42"/>
      <c r="M623" s="42"/>
      <c r="N623" s="42"/>
      <c r="O623" s="42"/>
      <c r="P623" s="217"/>
    </row>
    <row r="624" spans="1:16" ht="51.75" customHeight="1">
      <c r="A624" s="213"/>
      <c r="B624" s="215"/>
      <c r="C624" s="202"/>
      <c r="D624" s="236"/>
      <c r="E624" s="200"/>
      <c r="F624" s="200"/>
      <c r="G624" s="200"/>
      <c r="H624" s="236"/>
      <c r="I624" s="8" t="s">
        <v>198</v>
      </c>
      <c r="J624" s="8">
        <v>10</v>
      </c>
      <c r="K624" s="8">
        <v>2</v>
      </c>
      <c r="L624" s="8">
        <f>K624*1505</f>
        <v>3010</v>
      </c>
      <c r="M624" s="8"/>
      <c r="N624" s="8"/>
      <c r="O624" s="8" t="s">
        <v>253</v>
      </c>
      <c r="P624" s="217"/>
    </row>
    <row r="625" spans="1:16" ht="69.75" customHeight="1">
      <c r="A625" s="213"/>
      <c r="B625" s="215"/>
      <c r="C625" s="202"/>
      <c r="D625" s="236"/>
      <c r="E625" s="200"/>
      <c r="F625" s="200"/>
      <c r="G625" s="200"/>
      <c r="H625" s="236"/>
      <c r="I625" s="42" t="s">
        <v>310</v>
      </c>
      <c r="J625" s="42">
        <v>6</v>
      </c>
      <c r="K625" s="48" t="s">
        <v>337</v>
      </c>
      <c r="L625" s="42"/>
      <c r="M625" s="42"/>
      <c r="N625" s="42"/>
      <c r="O625" s="42" t="s">
        <v>254</v>
      </c>
      <c r="P625" s="217"/>
    </row>
    <row r="626" spans="1:16" ht="15" customHeight="1">
      <c r="A626" s="213"/>
      <c r="B626" s="215"/>
      <c r="C626" s="202"/>
      <c r="D626" s="236"/>
      <c r="E626" s="200"/>
      <c r="F626" s="200"/>
      <c r="G626" s="200"/>
      <c r="H626" s="236"/>
      <c r="I626" s="8"/>
      <c r="J626" s="8"/>
      <c r="K626" s="8"/>
      <c r="L626" s="8"/>
      <c r="M626" s="8"/>
      <c r="N626" s="8"/>
      <c r="O626" s="8"/>
      <c r="P626" s="217"/>
    </row>
    <row r="627" spans="1:16" ht="15" customHeight="1">
      <c r="A627" s="213"/>
      <c r="B627" s="215"/>
      <c r="C627" s="202"/>
      <c r="D627" s="236"/>
      <c r="E627" s="200"/>
      <c r="F627" s="200"/>
      <c r="G627" s="200"/>
      <c r="H627" s="236"/>
      <c r="I627" s="8"/>
      <c r="J627" s="8"/>
      <c r="K627" s="8"/>
      <c r="L627" s="8"/>
      <c r="M627" s="8"/>
      <c r="N627" s="8"/>
      <c r="O627" s="8"/>
      <c r="P627" s="217"/>
    </row>
    <row r="628" spans="1:16" ht="15" customHeight="1">
      <c r="A628" s="213"/>
      <c r="B628" s="215"/>
      <c r="C628" s="202"/>
      <c r="D628" s="236"/>
      <c r="E628" s="200"/>
      <c r="F628" s="200"/>
      <c r="G628" s="200"/>
      <c r="H628" s="236"/>
      <c r="I628" s="8"/>
      <c r="J628" s="8"/>
      <c r="K628" s="8"/>
      <c r="L628" s="8"/>
      <c r="M628" s="8"/>
      <c r="N628" s="8"/>
      <c r="O628" s="8"/>
      <c r="P628" s="217"/>
    </row>
    <row r="629" spans="1:16" ht="15" customHeight="1">
      <c r="A629" s="213"/>
      <c r="B629" s="215"/>
      <c r="C629" s="202"/>
      <c r="D629" s="237"/>
      <c r="E629" s="200"/>
      <c r="F629" s="200"/>
      <c r="G629" s="200"/>
      <c r="H629" s="237"/>
      <c r="I629" s="8"/>
      <c r="J629" s="8"/>
      <c r="K629" s="8"/>
      <c r="L629" s="8"/>
      <c r="M629" s="8"/>
      <c r="N629" s="8"/>
      <c r="O629" s="8"/>
      <c r="P629" s="217"/>
    </row>
    <row r="630" spans="1:16" ht="15" customHeight="1">
      <c r="A630" s="213">
        <v>20</v>
      </c>
      <c r="B630" s="241" t="s">
        <v>100</v>
      </c>
      <c r="C630" s="202">
        <v>7153.8</v>
      </c>
      <c r="D630" s="235">
        <v>29129.14</v>
      </c>
      <c r="E630" s="200">
        <f>C630*0.79*12</f>
        <v>67818.024</v>
      </c>
      <c r="F630" s="200">
        <f>E630*10%</f>
        <v>6781.8024000000005</v>
      </c>
      <c r="G630" s="200">
        <f>E630-F630</f>
        <v>61036.221600000004</v>
      </c>
      <c r="H630" s="235">
        <f>D630+G630</f>
        <v>90165.3616</v>
      </c>
      <c r="I630" s="8"/>
      <c r="J630" s="8"/>
      <c r="K630" s="8"/>
      <c r="L630" s="8"/>
      <c r="M630" s="8"/>
      <c r="N630" s="8"/>
      <c r="O630" s="8"/>
      <c r="P630" s="217">
        <f>H630-L630-L631-L632-L633-L634-L635-L636-L637</f>
        <v>90165.3616</v>
      </c>
    </row>
    <row r="631" spans="1:16" ht="15" customHeight="1">
      <c r="A631" s="213"/>
      <c r="B631" s="241"/>
      <c r="C631" s="202"/>
      <c r="D631" s="236"/>
      <c r="E631" s="200"/>
      <c r="F631" s="200"/>
      <c r="G631" s="200"/>
      <c r="H631" s="236"/>
      <c r="I631" s="8"/>
      <c r="J631" s="8"/>
      <c r="K631" s="8"/>
      <c r="L631" s="8"/>
      <c r="M631" s="8"/>
      <c r="N631" s="8"/>
      <c r="O631" s="8"/>
      <c r="P631" s="217"/>
    </row>
    <row r="632" spans="1:16" ht="15" customHeight="1">
      <c r="A632" s="213"/>
      <c r="B632" s="241"/>
      <c r="C632" s="202"/>
      <c r="D632" s="236"/>
      <c r="E632" s="200"/>
      <c r="F632" s="200"/>
      <c r="G632" s="200"/>
      <c r="H632" s="236"/>
      <c r="I632" s="8"/>
      <c r="J632" s="8"/>
      <c r="K632" s="8"/>
      <c r="L632" s="8"/>
      <c r="M632" s="8"/>
      <c r="N632" s="8"/>
      <c r="O632" s="8"/>
      <c r="P632" s="217"/>
    </row>
    <row r="633" spans="1:16" ht="15" customHeight="1">
      <c r="A633" s="213"/>
      <c r="B633" s="241"/>
      <c r="C633" s="202"/>
      <c r="D633" s="236"/>
      <c r="E633" s="200"/>
      <c r="F633" s="200"/>
      <c r="G633" s="200"/>
      <c r="H633" s="236"/>
      <c r="I633" s="8"/>
      <c r="J633" s="8"/>
      <c r="K633" s="8"/>
      <c r="L633" s="8"/>
      <c r="M633" s="8"/>
      <c r="N633" s="8"/>
      <c r="O633" s="8"/>
      <c r="P633" s="217"/>
    </row>
    <row r="634" spans="1:16" ht="15" customHeight="1">
      <c r="A634" s="213"/>
      <c r="B634" s="241"/>
      <c r="C634" s="202"/>
      <c r="D634" s="236"/>
      <c r="E634" s="200"/>
      <c r="F634" s="200"/>
      <c r="G634" s="200"/>
      <c r="H634" s="236"/>
      <c r="I634" s="8"/>
      <c r="J634" s="8"/>
      <c r="K634" s="8"/>
      <c r="L634" s="8"/>
      <c r="M634" s="8"/>
      <c r="N634" s="8"/>
      <c r="O634" s="8"/>
      <c r="P634" s="217"/>
    </row>
    <row r="635" spans="1:16" ht="15" customHeight="1">
      <c r="A635" s="213"/>
      <c r="B635" s="241"/>
      <c r="C635" s="202"/>
      <c r="D635" s="236"/>
      <c r="E635" s="200"/>
      <c r="F635" s="200"/>
      <c r="G635" s="200"/>
      <c r="H635" s="236"/>
      <c r="I635" s="8"/>
      <c r="J635" s="8"/>
      <c r="K635" s="8"/>
      <c r="L635" s="8"/>
      <c r="M635" s="8"/>
      <c r="N635" s="8"/>
      <c r="O635" s="8"/>
      <c r="P635" s="217"/>
    </row>
    <row r="636" spans="1:16" ht="15" customHeight="1">
      <c r="A636" s="213"/>
      <c r="B636" s="241"/>
      <c r="C636" s="202"/>
      <c r="D636" s="236"/>
      <c r="E636" s="200"/>
      <c r="F636" s="200"/>
      <c r="G636" s="200"/>
      <c r="H636" s="236"/>
      <c r="I636" s="8"/>
      <c r="J636" s="8"/>
      <c r="K636" s="8"/>
      <c r="L636" s="8"/>
      <c r="M636" s="8"/>
      <c r="N636" s="8"/>
      <c r="O636" s="8"/>
      <c r="P636" s="217"/>
    </row>
    <row r="637" spans="1:16" ht="15" customHeight="1">
      <c r="A637" s="213"/>
      <c r="B637" s="241"/>
      <c r="C637" s="202"/>
      <c r="D637" s="237"/>
      <c r="E637" s="200"/>
      <c r="F637" s="200"/>
      <c r="G637" s="200"/>
      <c r="H637" s="237"/>
      <c r="I637" s="8"/>
      <c r="J637" s="8"/>
      <c r="K637" s="8"/>
      <c r="L637" s="8"/>
      <c r="M637" s="8"/>
      <c r="N637" s="8"/>
      <c r="O637" s="8"/>
      <c r="P637" s="217"/>
    </row>
    <row r="638" spans="1:16" ht="48" customHeight="1">
      <c r="A638" s="213">
        <v>21</v>
      </c>
      <c r="B638" s="215" t="s">
        <v>101</v>
      </c>
      <c r="C638" s="202">
        <v>10327.9</v>
      </c>
      <c r="D638" s="235">
        <v>-14140.83</v>
      </c>
      <c r="E638" s="200">
        <f>C638*0.79*12</f>
        <v>97908.492</v>
      </c>
      <c r="F638" s="200">
        <f>E638*10%</f>
        <v>9790.8492</v>
      </c>
      <c r="G638" s="200">
        <f>E638-F638</f>
        <v>88117.6428</v>
      </c>
      <c r="H638" s="235">
        <f>D638+G638</f>
        <v>73976.8128</v>
      </c>
      <c r="I638" s="8" t="s">
        <v>195</v>
      </c>
      <c r="J638" s="8">
        <v>4</v>
      </c>
      <c r="K638" s="8">
        <v>212</v>
      </c>
      <c r="L638" s="8">
        <f>K638*270</f>
        <v>57240</v>
      </c>
      <c r="M638" s="8"/>
      <c r="N638" s="8"/>
      <c r="O638" s="8"/>
      <c r="P638" s="217">
        <f>H638-L638-L639-L640-L641-L642-L643-L644-L645</f>
        <v>13046.8128</v>
      </c>
    </row>
    <row r="639" spans="1:16" ht="50.25" customHeight="1">
      <c r="A639" s="213"/>
      <c r="B639" s="215"/>
      <c r="C639" s="202"/>
      <c r="D639" s="236"/>
      <c r="E639" s="200"/>
      <c r="F639" s="200"/>
      <c r="G639" s="200"/>
      <c r="H639" s="236"/>
      <c r="I639" s="8" t="s">
        <v>209</v>
      </c>
      <c r="J639" s="8">
        <v>5</v>
      </c>
      <c r="K639" s="8">
        <v>9</v>
      </c>
      <c r="L639" s="8">
        <f>K639*410</f>
        <v>3690</v>
      </c>
      <c r="M639" s="8"/>
      <c r="N639" s="8"/>
      <c r="O639" s="8"/>
      <c r="P639" s="217"/>
    </row>
    <row r="640" spans="1:16" ht="68.25" customHeight="1">
      <c r="A640" s="213"/>
      <c r="B640" s="215"/>
      <c r="C640" s="202"/>
      <c r="D640" s="236"/>
      <c r="E640" s="200"/>
      <c r="F640" s="200"/>
      <c r="G640" s="200"/>
      <c r="H640" s="236"/>
      <c r="I640" s="42" t="s">
        <v>322</v>
      </c>
      <c r="J640" s="42">
        <v>16</v>
      </c>
      <c r="K640" s="42"/>
      <c r="L640" s="42"/>
      <c r="M640" s="42"/>
      <c r="N640" s="42"/>
      <c r="O640" s="42" t="s">
        <v>323</v>
      </c>
      <c r="P640" s="217"/>
    </row>
    <row r="641" spans="1:16" ht="15" customHeight="1">
      <c r="A641" s="213"/>
      <c r="B641" s="215"/>
      <c r="C641" s="202"/>
      <c r="D641" s="236"/>
      <c r="E641" s="200"/>
      <c r="F641" s="200"/>
      <c r="G641" s="200"/>
      <c r="H641" s="236"/>
      <c r="I641" s="8"/>
      <c r="J641" s="8"/>
      <c r="K641" s="8"/>
      <c r="L641" s="8"/>
      <c r="M641" s="8"/>
      <c r="N641" s="8"/>
      <c r="O641" s="8"/>
      <c r="P641" s="217"/>
    </row>
    <row r="642" spans="1:16" ht="15" customHeight="1">
      <c r="A642" s="213"/>
      <c r="B642" s="215"/>
      <c r="C642" s="202"/>
      <c r="D642" s="236"/>
      <c r="E642" s="200"/>
      <c r="F642" s="200"/>
      <c r="G642" s="200"/>
      <c r="H642" s="236"/>
      <c r="I642" s="8"/>
      <c r="J642" s="8"/>
      <c r="K642" s="8"/>
      <c r="L642" s="8"/>
      <c r="M642" s="8"/>
      <c r="N642" s="8"/>
      <c r="O642" s="8"/>
      <c r="P642" s="217"/>
    </row>
    <row r="643" spans="1:16" ht="15" customHeight="1">
      <c r="A643" s="213"/>
      <c r="B643" s="215"/>
      <c r="C643" s="202"/>
      <c r="D643" s="236"/>
      <c r="E643" s="200"/>
      <c r="F643" s="200"/>
      <c r="G643" s="200"/>
      <c r="H643" s="236"/>
      <c r="I643" s="8"/>
      <c r="J643" s="8"/>
      <c r="K643" s="8"/>
      <c r="L643" s="8"/>
      <c r="M643" s="8"/>
      <c r="N643" s="8"/>
      <c r="O643" s="8"/>
      <c r="P643" s="217"/>
    </row>
    <row r="644" spans="1:16" ht="15" customHeight="1">
      <c r="A644" s="213"/>
      <c r="B644" s="215"/>
      <c r="C644" s="202"/>
      <c r="D644" s="236"/>
      <c r="E644" s="200"/>
      <c r="F644" s="200"/>
      <c r="G644" s="200"/>
      <c r="H644" s="236"/>
      <c r="I644" s="8"/>
      <c r="J644" s="8"/>
      <c r="K644" s="8"/>
      <c r="L644" s="8"/>
      <c r="M644" s="8"/>
      <c r="N644" s="8"/>
      <c r="O644" s="8"/>
      <c r="P644" s="217"/>
    </row>
    <row r="645" spans="1:16" ht="15" customHeight="1">
      <c r="A645" s="213"/>
      <c r="B645" s="215"/>
      <c r="C645" s="202"/>
      <c r="D645" s="237"/>
      <c r="E645" s="200"/>
      <c r="F645" s="200"/>
      <c r="G645" s="200"/>
      <c r="H645" s="237"/>
      <c r="I645" s="8"/>
      <c r="J645" s="8"/>
      <c r="K645" s="8"/>
      <c r="L645" s="8"/>
      <c r="M645" s="8"/>
      <c r="N645" s="8"/>
      <c r="O645" s="8"/>
      <c r="P645" s="217"/>
    </row>
    <row r="646" spans="1:16" ht="42" customHeight="1">
      <c r="A646" s="243">
        <v>22</v>
      </c>
      <c r="B646" s="215" t="s">
        <v>102</v>
      </c>
      <c r="C646" s="202">
        <v>7084.4</v>
      </c>
      <c r="D646" s="235">
        <v>5937.97</v>
      </c>
      <c r="E646" s="200">
        <f>C646*0.79*12</f>
        <v>67160.11200000001</v>
      </c>
      <c r="F646" s="200">
        <f>E646*10%</f>
        <v>6716.011200000001</v>
      </c>
      <c r="G646" s="200">
        <f>E646-F646</f>
        <v>60444.10080000001</v>
      </c>
      <c r="H646" s="235">
        <f>D646+G646</f>
        <v>66382.0708</v>
      </c>
      <c r="I646" s="41" t="s">
        <v>189</v>
      </c>
      <c r="J646" s="41">
        <v>1</v>
      </c>
      <c r="K646" s="41">
        <v>2</v>
      </c>
      <c r="L646" s="41">
        <f>K646*3950</f>
        <v>7900</v>
      </c>
      <c r="M646" s="41"/>
      <c r="N646" s="41"/>
      <c r="O646" s="43" t="s">
        <v>281</v>
      </c>
      <c r="P646" s="217">
        <f>H646-L646-L647-L648-L649-L650-L651-L652-L653</f>
        <v>45882.0708</v>
      </c>
    </row>
    <row r="647" spans="1:16" ht="24.75" customHeight="1">
      <c r="A647" s="243"/>
      <c r="B647" s="215"/>
      <c r="C647" s="202"/>
      <c r="D647" s="236"/>
      <c r="E647" s="200"/>
      <c r="F647" s="200"/>
      <c r="G647" s="200"/>
      <c r="H647" s="236"/>
      <c r="I647" s="8" t="s">
        <v>315</v>
      </c>
      <c r="J647" s="8">
        <v>1</v>
      </c>
      <c r="K647" s="8">
        <v>3</v>
      </c>
      <c r="L647" s="8">
        <f>K647*4200</f>
        <v>12600</v>
      </c>
      <c r="M647" s="8"/>
      <c r="N647" s="8"/>
      <c r="O647" s="8"/>
      <c r="P647" s="217"/>
    </row>
    <row r="648" spans="1:16" ht="15" customHeight="1">
      <c r="A648" s="243"/>
      <c r="B648" s="215"/>
      <c r="C648" s="202"/>
      <c r="D648" s="236"/>
      <c r="E648" s="200"/>
      <c r="F648" s="200"/>
      <c r="G648" s="200"/>
      <c r="H648" s="236"/>
      <c r="I648" s="42" t="s">
        <v>261</v>
      </c>
      <c r="J648" s="42">
        <v>15</v>
      </c>
      <c r="K648" s="42">
        <v>2</v>
      </c>
      <c r="L648" s="42"/>
      <c r="M648" s="42"/>
      <c r="N648" s="42"/>
      <c r="O648" s="42"/>
      <c r="P648" s="217"/>
    </row>
    <row r="649" spans="1:16" ht="44.25" customHeight="1">
      <c r="A649" s="243"/>
      <c r="B649" s="215"/>
      <c r="C649" s="202"/>
      <c r="D649" s="236"/>
      <c r="E649" s="200"/>
      <c r="F649" s="200"/>
      <c r="G649" s="200"/>
      <c r="H649" s="236"/>
      <c r="I649" s="42" t="s">
        <v>316</v>
      </c>
      <c r="J649" s="42">
        <v>14</v>
      </c>
      <c r="K649" s="42">
        <v>17.4</v>
      </c>
      <c r="L649" s="42"/>
      <c r="M649" s="42"/>
      <c r="N649" s="42"/>
      <c r="O649" s="42" t="s">
        <v>317</v>
      </c>
      <c r="P649" s="217"/>
    </row>
    <row r="650" spans="1:16" ht="45" customHeight="1">
      <c r="A650" s="243"/>
      <c r="B650" s="215"/>
      <c r="C650" s="202"/>
      <c r="D650" s="236"/>
      <c r="E650" s="200"/>
      <c r="F650" s="200"/>
      <c r="G650" s="200"/>
      <c r="H650" s="236"/>
      <c r="I650" s="42" t="s">
        <v>318</v>
      </c>
      <c r="J650" s="42">
        <v>14</v>
      </c>
      <c r="K650" s="42"/>
      <c r="L650" s="42"/>
      <c r="M650" s="42"/>
      <c r="N650" s="42"/>
      <c r="O650" s="42"/>
      <c r="P650" s="217"/>
    </row>
    <row r="651" spans="1:16" ht="15" customHeight="1">
      <c r="A651" s="243"/>
      <c r="B651" s="215"/>
      <c r="C651" s="202"/>
      <c r="D651" s="236"/>
      <c r="E651" s="200"/>
      <c r="F651" s="200"/>
      <c r="G651" s="200"/>
      <c r="H651" s="236"/>
      <c r="I651" s="8"/>
      <c r="J651" s="8"/>
      <c r="K651" s="8"/>
      <c r="L651" s="8"/>
      <c r="M651" s="8"/>
      <c r="N651" s="8"/>
      <c r="O651" s="8"/>
      <c r="P651" s="217"/>
    </row>
    <row r="652" spans="1:16" ht="15" customHeight="1">
      <c r="A652" s="243"/>
      <c r="B652" s="215"/>
      <c r="C652" s="202"/>
      <c r="D652" s="236"/>
      <c r="E652" s="200"/>
      <c r="F652" s="200"/>
      <c r="G652" s="200"/>
      <c r="H652" s="236"/>
      <c r="I652" s="8"/>
      <c r="J652" s="8"/>
      <c r="K652" s="8"/>
      <c r="L652" s="8"/>
      <c r="M652" s="8"/>
      <c r="N652" s="8"/>
      <c r="O652" s="8"/>
      <c r="P652" s="217"/>
    </row>
    <row r="653" spans="1:16" ht="15" customHeight="1">
      <c r="A653" s="243"/>
      <c r="B653" s="215"/>
      <c r="C653" s="202"/>
      <c r="D653" s="237"/>
      <c r="E653" s="200"/>
      <c r="F653" s="200"/>
      <c r="G653" s="200"/>
      <c r="H653" s="237"/>
      <c r="I653" s="8"/>
      <c r="J653" s="8"/>
      <c r="K653" s="8"/>
      <c r="L653" s="8"/>
      <c r="M653" s="8"/>
      <c r="N653" s="8"/>
      <c r="O653" s="8"/>
      <c r="P653" s="217"/>
    </row>
    <row r="654" spans="1:16" ht="33.75" customHeight="1">
      <c r="A654" s="213">
        <v>23</v>
      </c>
      <c r="B654" s="215" t="s">
        <v>103</v>
      </c>
      <c r="C654" s="202">
        <v>20827.3</v>
      </c>
      <c r="D654" s="235">
        <v>27407.08</v>
      </c>
      <c r="E654" s="200">
        <f>C654*0.79*12</f>
        <v>197442.804</v>
      </c>
      <c r="F654" s="200">
        <f>E654*10%</f>
        <v>19744.280400000003</v>
      </c>
      <c r="G654" s="200">
        <f>E654-F654</f>
        <v>177698.52360000001</v>
      </c>
      <c r="H654" s="235">
        <f>D654+G654</f>
        <v>205105.60360000003</v>
      </c>
      <c r="I654" s="8" t="s">
        <v>203</v>
      </c>
      <c r="J654" s="8">
        <v>1</v>
      </c>
      <c r="K654" s="8">
        <v>31</v>
      </c>
      <c r="L654" s="8">
        <f>K654*4200</f>
        <v>130200</v>
      </c>
      <c r="M654" s="8"/>
      <c r="N654" s="8"/>
      <c r="O654" s="8"/>
      <c r="P654" s="217">
        <f>H654-L654-L655-L656-L657-L658-L659-L660-L661</f>
        <v>50925.60360000003</v>
      </c>
    </row>
    <row r="655" spans="1:16" ht="38.25" customHeight="1">
      <c r="A655" s="213"/>
      <c r="B655" s="215"/>
      <c r="C655" s="202"/>
      <c r="D655" s="236"/>
      <c r="E655" s="200"/>
      <c r="F655" s="200"/>
      <c r="G655" s="200"/>
      <c r="H655" s="236"/>
      <c r="I655" s="8" t="s">
        <v>240</v>
      </c>
      <c r="J655" s="8">
        <v>18</v>
      </c>
      <c r="K655" s="8">
        <v>2</v>
      </c>
      <c r="L655" s="8">
        <f>K655*4200</f>
        <v>8400</v>
      </c>
      <c r="M655" s="8"/>
      <c r="N655" s="8"/>
      <c r="O655" s="8"/>
      <c r="P655" s="217"/>
    </row>
    <row r="656" spans="1:16" ht="48" customHeight="1">
      <c r="A656" s="213"/>
      <c r="B656" s="215"/>
      <c r="C656" s="202"/>
      <c r="D656" s="236"/>
      <c r="E656" s="200"/>
      <c r="F656" s="200"/>
      <c r="G656" s="200"/>
      <c r="H656" s="236"/>
      <c r="I656" s="8" t="s">
        <v>209</v>
      </c>
      <c r="J656" s="8">
        <v>5</v>
      </c>
      <c r="K656" s="8">
        <v>38</v>
      </c>
      <c r="L656" s="8">
        <f>K656*410</f>
        <v>15580</v>
      </c>
      <c r="M656" s="8"/>
      <c r="N656" s="8"/>
      <c r="O656" s="8"/>
      <c r="P656" s="217"/>
    </row>
    <row r="657" spans="1:16" ht="15" customHeight="1">
      <c r="A657" s="213"/>
      <c r="B657" s="215"/>
      <c r="C657" s="202"/>
      <c r="D657" s="236"/>
      <c r="E657" s="200"/>
      <c r="F657" s="200"/>
      <c r="G657" s="200"/>
      <c r="H657" s="236"/>
      <c r="I657" s="42" t="s">
        <v>241</v>
      </c>
      <c r="J657" s="42">
        <v>15</v>
      </c>
      <c r="K657" s="42"/>
      <c r="L657" s="42"/>
      <c r="M657" s="8"/>
      <c r="N657" s="8"/>
      <c r="O657" s="8" t="s">
        <v>311</v>
      </c>
      <c r="P657" s="217"/>
    </row>
    <row r="658" spans="1:16" ht="15" customHeight="1">
      <c r="A658" s="213"/>
      <c r="B658" s="215"/>
      <c r="C658" s="202"/>
      <c r="D658" s="236"/>
      <c r="E658" s="200"/>
      <c r="F658" s="200"/>
      <c r="G658" s="200"/>
      <c r="H658" s="236"/>
      <c r="I658" s="8"/>
      <c r="J658" s="8"/>
      <c r="K658" s="8"/>
      <c r="L658" s="8"/>
      <c r="M658" s="8"/>
      <c r="N658" s="8"/>
      <c r="O658" s="8"/>
      <c r="P658" s="217"/>
    </row>
    <row r="659" spans="1:16" ht="15" customHeight="1">
      <c r="A659" s="213"/>
      <c r="B659" s="215"/>
      <c r="C659" s="202"/>
      <c r="D659" s="236"/>
      <c r="E659" s="200"/>
      <c r="F659" s="200"/>
      <c r="G659" s="200"/>
      <c r="H659" s="236"/>
      <c r="I659" s="8"/>
      <c r="J659" s="8"/>
      <c r="K659" s="8"/>
      <c r="L659" s="8"/>
      <c r="M659" s="8"/>
      <c r="N659" s="8"/>
      <c r="O659" s="8"/>
      <c r="P659" s="217"/>
    </row>
    <row r="660" spans="1:16" ht="15" customHeight="1">
      <c r="A660" s="213"/>
      <c r="B660" s="215"/>
      <c r="C660" s="202"/>
      <c r="D660" s="236"/>
      <c r="E660" s="200"/>
      <c r="F660" s="200"/>
      <c r="G660" s="200"/>
      <c r="H660" s="236"/>
      <c r="I660" s="8"/>
      <c r="J660" s="8"/>
      <c r="K660" s="8"/>
      <c r="L660" s="8"/>
      <c r="M660" s="8"/>
      <c r="N660" s="8"/>
      <c r="O660" s="8"/>
      <c r="P660" s="217"/>
    </row>
    <row r="661" spans="1:16" ht="15" customHeight="1">
      <c r="A661" s="213"/>
      <c r="B661" s="215"/>
      <c r="C661" s="202"/>
      <c r="D661" s="237"/>
      <c r="E661" s="200"/>
      <c r="F661" s="200"/>
      <c r="G661" s="200"/>
      <c r="H661" s="237"/>
      <c r="I661" s="8"/>
      <c r="J661" s="8"/>
      <c r="K661" s="8"/>
      <c r="L661" s="8"/>
      <c r="M661" s="8"/>
      <c r="N661" s="8"/>
      <c r="O661" s="8"/>
      <c r="P661" s="217"/>
    </row>
    <row r="662" spans="1:16" ht="50.25" customHeight="1">
      <c r="A662" s="213">
        <v>24</v>
      </c>
      <c r="B662" s="215" t="s">
        <v>104</v>
      </c>
      <c r="C662" s="202">
        <v>7158.7</v>
      </c>
      <c r="D662" s="235">
        <v>33671.59</v>
      </c>
      <c r="E662" s="200">
        <f>C662*0.79*12</f>
        <v>67864.47600000001</v>
      </c>
      <c r="F662" s="200">
        <f>E662*10%</f>
        <v>6786.447600000001</v>
      </c>
      <c r="G662" s="200">
        <f>E662-F662</f>
        <v>61078.02840000001</v>
      </c>
      <c r="H662" s="235">
        <f>D662+G662</f>
        <v>94749.6184</v>
      </c>
      <c r="I662" s="53" t="s">
        <v>240</v>
      </c>
      <c r="J662" s="53">
        <v>18</v>
      </c>
      <c r="K662" s="53">
        <v>4</v>
      </c>
      <c r="L662" s="53">
        <f>K662*4200</f>
        <v>16800</v>
      </c>
      <c r="M662" s="8"/>
      <c r="N662" s="8"/>
      <c r="O662" s="8"/>
      <c r="P662" s="217">
        <f>H662-L662-L663-L664-L665-L666-L667-L668-L669</f>
        <v>19149.618400000007</v>
      </c>
    </row>
    <row r="663" spans="1:16" ht="29.25" customHeight="1">
      <c r="A663" s="213"/>
      <c r="B663" s="215"/>
      <c r="C663" s="202"/>
      <c r="D663" s="236"/>
      <c r="E663" s="200"/>
      <c r="F663" s="200"/>
      <c r="G663" s="200"/>
      <c r="H663" s="236"/>
      <c r="I663" s="8" t="s">
        <v>189</v>
      </c>
      <c r="J663" s="8">
        <v>1</v>
      </c>
      <c r="K663" s="8">
        <v>14</v>
      </c>
      <c r="L663" s="8">
        <f>K663*4200</f>
        <v>58800</v>
      </c>
      <c r="M663" s="8"/>
      <c r="N663" s="8"/>
      <c r="O663" s="8"/>
      <c r="P663" s="217"/>
    </row>
    <row r="664" spans="1:16" ht="61.5" customHeight="1">
      <c r="A664" s="213"/>
      <c r="B664" s="215"/>
      <c r="C664" s="202"/>
      <c r="D664" s="236"/>
      <c r="E664" s="200"/>
      <c r="F664" s="200"/>
      <c r="G664" s="200"/>
      <c r="H664" s="236"/>
      <c r="I664" s="43" t="s">
        <v>282</v>
      </c>
      <c r="J664" s="43">
        <v>1</v>
      </c>
      <c r="K664" s="43">
        <v>1</v>
      </c>
      <c r="L664" s="43"/>
      <c r="M664" s="8"/>
      <c r="N664" s="8"/>
      <c r="O664" s="8" t="s">
        <v>299</v>
      </c>
      <c r="P664" s="217"/>
    </row>
    <row r="665" spans="1:16" ht="23.25" customHeight="1">
      <c r="A665" s="213"/>
      <c r="B665" s="215"/>
      <c r="C665" s="202"/>
      <c r="D665" s="236"/>
      <c r="E665" s="200"/>
      <c r="F665" s="200"/>
      <c r="G665" s="200"/>
      <c r="H665" s="236"/>
      <c r="I665" s="8"/>
      <c r="J665" s="8"/>
      <c r="K665" s="8"/>
      <c r="L665" s="8"/>
      <c r="M665" s="8"/>
      <c r="N665" s="8"/>
      <c r="O665" s="8"/>
      <c r="P665" s="217"/>
    </row>
    <row r="666" spans="1:16" ht="15" customHeight="1">
      <c r="A666" s="213"/>
      <c r="B666" s="215"/>
      <c r="C666" s="202"/>
      <c r="D666" s="236"/>
      <c r="E666" s="200"/>
      <c r="F666" s="200"/>
      <c r="G666" s="200"/>
      <c r="H666" s="236"/>
      <c r="I666" s="8"/>
      <c r="J666" s="8"/>
      <c r="K666" s="8"/>
      <c r="L666" s="8"/>
      <c r="M666" s="8"/>
      <c r="N666" s="8"/>
      <c r="O666" s="8"/>
      <c r="P666" s="217"/>
    </row>
    <row r="667" spans="1:16" ht="15" customHeight="1">
      <c r="A667" s="213"/>
      <c r="B667" s="215"/>
      <c r="C667" s="202"/>
      <c r="D667" s="236"/>
      <c r="E667" s="200"/>
      <c r="F667" s="200"/>
      <c r="G667" s="200"/>
      <c r="H667" s="236"/>
      <c r="I667" s="8"/>
      <c r="J667" s="8"/>
      <c r="K667" s="8"/>
      <c r="L667" s="8"/>
      <c r="M667" s="8"/>
      <c r="N667" s="8"/>
      <c r="O667" s="8"/>
      <c r="P667" s="217"/>
    </row>
    <row r="668" spans="1:16" ht="15" customHeight="1">
      <c r="A668" s="213"/>
      <c r="B668" s="215"/>
      <c r="C668" s="202"/>
      <c r="D668" s="236"/>
      <c r="E668" s="200"/>
      <c r="F668" s="200"/>
      <c r="G668" s="200"/>
      <c r="H668" s="236"/>
      <c r="I668" s="8"/>
      <c r="J668" s="8"/>
      <c r="K668" s="8"/>
      <c r="L668" s="8"/>
      <c r="M668" s="8"/>
      <c r="N668" s="8"/>
      <c r="O668" s="8"/>
      <c r="P668" s="217"/>
    </row>
    <row r="669" spans="1:16" ht="15" customHeight="1">
      <c r="A669" s="213"/>
      <c r="B669" s="215"/>
      <c r="C669" s="202"/>
      <c r="D669" s="237"/>
      <c r="E669" s="200"/>
      <c r="F669" s="200"/>
      <c r="G669" s="200"/>
      <c r="H669" s="237"/>
      <c r="I669" s="8"/>
      <c r="J669" s="8"/>
      <c r="K669" s="8"/>
      <c r="L669" s="8"/>
      <c r="M669" s="8"/>
      <c r="N669" s="8"/>
      <c r="O669" s="8"/>
      <c r="P669" s="217"/>
    </row>
    <row r="670" spans="1:16" ht="48" customHeight="1">
      <c r="A670" s="190">
        <v>25</v>
      </c>
      <c r="B670" s="239" t="s">
        <v>105</v>
      </c>
      <c r="C670" s="202">
        <v>7154.6</v>
      </c>
      <c r="D670" s="235">
        <v>-8498.82</v>
      </c>
      <c r="E670" s="200">
        <f>C670*0.79*12</f>
        <v>67825.60800000001</v>
      </c>
      <c r="F670" s="200">
        <f>E670*10%</f>
        <v>6782.560800000001</v>
      </c>
      <c r="G670" s="200">
        <f>E670-F670</f>
        <v>61043.04720000001</v>
      </c>
      <c r="H670" s="235">
        <f>D670+G670</f>
        <v>52544.22720000001</v>
      </c>
      <c r="I670" s="8" t="s">
        <v>221</v>
      </c>
      <c r="J670" s="8">
        <v>4</v>
      </c>
      <c r="K670" s="8">
        <v>7</v>
      </c>
      <c r="L670" s="8">
        <f>K670*1500</f>
        <v>10500</v>
      </c>
      <c r="M670" s="8"/>
      <c r="N670" s="8"/>
      <c r="O670" s="43" t="s">
        <v>312</v>
      </c>
      <c r="P670" s="217">
        <f>H670-L670-L671-L672-L673-L674-L675-L676-L677</f>
        <v>44.22720000000845</v>
      </c>
    </row>
    <row r="671" spans="1:16" ht="50.25" customHeight="1">
      <c r="A671" s="190"/>
      <c r="B671" s="239"/>
      <c r="C671" s="202"/>
      <c r="D671" s="236"/>
      <c r="E671" s="200"/>
      <c r="F671" s="200"/>
      <c r="G671" s="200"/>
      <c r="H671" s="236"/>
      <c r="I671" s="8" t="s">
        <v>189</v>
      </c>
      <c r="J671" s="8">
        <v>1</v>
      </c>
      <c r="K671" s="8">
        <v>10</v>
      </c>
      <c r="L671" s="8">
        <f>K671*4200</f>
        <v>42000</v>
      </c>
      <c r="M671" s="8"/>
      <c r="N671" s="8"/>
      <c r="O671" s="8"/>
      <c r="P671" s="217"/>
    </row>
    <row r="672" spans="1:16" ht="33" customHeight="1">
      <c r="A672" s="190"/>
      <c r="B672" s="239"/>
      <c r="C672" s="202"/>
      <c r="D672" s="236"/>
      <c r="E672" s="200"/>
      <c r="F672" s="200"/>
      <c r="G672" s="200"/>
      <c r="H672" s="236"/>
      <c r="I672" s="8"/>
      <c r="J672" s="8"/>
      <c r="K672" s="8"/>
      <c r="L672" s="8"/>
      <c r="M672" s="8"/>
      <c r="N672" s="8"/>
      <c r="O672" s="8"/>
      <c r="P672" s="217"/>
    </row>
    <row r="673" spans="1:16" ht="15" customHeight="1">
      <c r="A673" s="190"/>
      <c r="B673" s="239"/>
      <c r="C673" s="202"/>
      <c r="D673" s="236"/>
      <c r="E673" s="200"/>
      <c r="F673" s="200"/>
      <c r="G673" s="200"/>
      <c r="H673" s="236"/>
      <c r="I673" s="8"/>
      <c r="J673" s="8"/>
      <c r="K673" s="8"/>
      <c r="L673" s="8"/>
      <c r="M673" s="8"/>
      <c r="N673" s="8"/>
      <c r="O673" s="8"/>
      <c r="P673" s="217"/>
    </row>
    <row r="674" spans="1:16" ht="15" customHeight="1">
      <c r="A674" s="190"/>
      <c r="B674" s="239"/>
      <c r="C674" s="202"/>
      <c r="D674" s="236"/>
      <c r="E674" s="200"/>
      <c r="F674" s="200"/>
      <c r="G674" s="200"/>
      <c r="H674" s="236"/>
      <c r="I674" s="8"/>
      <c r="J674" s="8"/>
      <c r="K674" s="8"/>
      <c r="L674" s="8"/>
      <c r="M674" s="8"/>
      <c r="N674" s="8"/>
      <c r="O674" s="8"/>
      <c r="P674" s="217"/>
    </row>
    <row r="675" spans="1:16" ht="15" customHeight="1">
      <c r="A675" s="190"/>
      <c r="B675" s="239"/>
      <c r="C675" s="202"/>
      <c r="D675" s="236"/>
      <c r="E675" s="200"/>
      <c r="F675" s="200"/>
      <c r="G675" s="200"/>
      <c r="H675" s="236"/>
      <c r="I675" s="8"/>
      <c r="J675" s="8"/>
      <c r="K675" s="8"/>
      <c r="L675" s="8"/>
      <c r="M675" s="8"/>
      <c r="N675" s="8"/>
      <c r="O675" s="8"/>
      <c r="P675" s="217"/>
    </row>
    <row r="676" spans="1:16" ht="15" customHeight="1">
      <c r="A676" s="190"/>
      <c r="B676" s="239"/>
      <c r="C676" s="202"/>
      <c r="D676" s="236"/>
      <c r="E676" s="200"/>
      <c r="F676" s="200"/>
      <c r="G676" s="200"/>
      <c r="H676" s="236"/>
      <c r="I676" s="8"/>
      <c r="J676" s="8"/>
      <c r="K676" s="8"/>
      <c r="L676" s="8"/>
      <c r="M676" s="8"/>
      <c r="N676" s="8"/>
      <c r="O676" s="8"/>
      <c r="P676" s="217"/>
    </row>
    <row r="677" spans="1:16" ht="15" customHeight="1">
      <c r="A677" s="190"/>
      <c r="B677" s="239"/>
      <c r="C677" s="202"/>
      <c r="D677" s="237"/>
      <c r="E677" s="200"/>
      <c r="F677" s="200"/>
      <c r="G677" s="200"/>
      <c r="H677" s="237"/>
      <c r="I677" s="8"/>
      <c r="J677" s="8"/>
      <c r="K677" s="8"/>
      <c r="L677" s="8"/>
      <c r="M677" s="8"/>
      <c r="N677" s="8"/>
      <c r="O677" s="8"/>
      <c r="P677" s="217"/>
    </row>
    <row r="678" spans="1:16" ht="63" customHeight="1">
      <c r="A678" s="190">
        <v>26</v>
      </c>
      <c r="B678" s="215" t="s">
        <v>106</v>
      </c>
      <c r="C678" s="202">
        <v>7145.6</v>
      </c>
      <c r="D678" s="235">
        <v>18998.27</v>
      </c>
      <c r="E678" s="200">
        <f>C678*0.79*12</f>
        <v>67740.288</v>
      </c>
      <c r="F678" s="200">
        <f>E678*10%</f>
        <v>6774.0288</v>
      </c>
      <c r="G678" s="200">
        <f>E678-F678</f>
        <v>60966.2592</v>
      </c>
      <c r="H678" s="235">
        <f>D678+G678</f>
        <v>79964.5292</v>
      </c>
      <c r="I678" s="8" t="s">
        <v>195</v>
      </c>
      <c r="J678" s="8">
        <v>4</v>
      </c>
      <c r="K678" s="8">
        <v>47</v>
      </c>
      <c r="L678" s="8">
        <f>K678*270</f>
        <v>12690</v>
      </c>
      <c r="M678" s="8"/>
      <c r="N678" s="8"/>
      <c r="O678" s="43" t="s">
        <v>324</v>
      </c>
      <c r="P678" s="217">
        <f>H678-L678-L679-L680-L681-L682-L683-L684-L685</f>
        <v>21064.529200000004</v>
      </c>
    </row>
    <row r="679" spans="1:16" ht="26.25" customHeight="1">
      <c r="A679" s="190"/>
      <c r="B679" s="215"/>
      <c r="C679" s="202"/>
      <c r="D679" s="236"/>
      <c r="E679" s="200"/>
      <c r="F679" s="200"/>
      <c r="G679" s="200"/>
      <c r="H679" s="236"/>
      <c r="I679" s="8" t="s">
        <v>195</v>
      </c>
      <c r="J679" s="8">
        <v>4</v>
      </c>
      <c r="K679" s="8">
        <v>20</v>
      </c>
      <c r="L679" s="8">
        <f>K679*A678</f>
        <v>520</v>
      </c>
      <c r="M679" s="8"/>
      <c r="N679" s="8"/>
      <c r="O679" s="8"/>
      <c r="P679" s="217"/>
    </row>
    <row r="680" spans="1:16" ht="33.75" customHeight="1">
      <c r="A680" s="190"/>
      <c r="B680" s="215"/>
      <c r="C680" s="202"/>
      <c r="D680" s="236"/>
      <c r="E680" s="200"/>
      <c r="F680" s="200"/>
      <c r="G680" s="200"/>
      <c r="H680" s="236"/>
      <c r="I680" s="8" t="s">
        <v>203</v>
      </c>
      <c r="J680" s="8">
        <v>1</v>
      </c>
      <c r="K680" s="8">
        <v>7</v>
      </c>
      <c r="L680" s="8">
        <f>K680*4200</f>
        <v>29400</v>
      </c>
      <c r="M680" s="8"/>
      <c r="N680" s="8"/>
      <c r="O680" s="8"/>
      <c r="P680" s="217"/>
    </row>
    <row r="681" spans="1:16" ht="36.75" customHeight="1">
      <c r="A681" s="190"/>
      <c r="B681" s="215"/>
      <c r="C681" s="202"/>
      <c r="D681" s="236"/>
      <c r="E681" s="200"/>
      <c r="F681" s="200"/>
      <c r="G681" s="200"/>
      <c r="H681" s="236"/>
      <c r="I681" s="42" t="s">
        <v>325</v>
      </c>
      <c r="J681" s="42">
        <v>14</v>
      </c>
      <c r="K681" s="42">
        <v>2</v>
      </c>
      <c r="L681" s="42"/>
      <c r="M681" s="42"/>
      <c r="N681" s="42"/>
      <c r="O681" s="42" t="s">
        <v>326</v>
      </c>
      <c r="P681" s="217"/>
    </row>
    <row r="682" spans="1:16" ht="59.25" customHeight="1">
      <c r="A682" s="190"/>
      <c r="B682" s="215"/>
      <c r="C682" s="202"/>
      <c r="D682" s="236"/>
      <c r="E682" s="200"/>
      <c r="F682" s="200"/>
      <c r="G682" s="200"/>
      <c r="H682" s="236"/>
      <c r="I682" s="42" t="s">
        <v>327</v>
      </c>
      <c r="J682" s="42">
        <v>14</v>
      </c>
      <c r="K682" s="42">
        <v>1</v>
      </c>
      <c r="L682" s="42"/>
      <c r="M682" s="42"/>
      <c r="N682" s="42"/>
      <c r="O682" s="42" t="s">
        <v>328</v>
      </c>
      <c r="P682" s="217"/>
    </row>
    <row r="683" spans="1:16" ht="51" customHeight="1">
      <c r="A683" s="190"/>
      <c r="B683" s="215"/>
      <c r="C683" s="202"/>
      <c r="D683" s="236"/>
      <c r="E683" s="200"/>
      <c r="F683" s="200"/>
      <c r="G683" s="200"/>
      <c r="H683" s="236"/>
      <c r="I683" s="49" t="s">
        <v>329</v>
      </c>
      <c r="J683" s="49">
        <v>18</v>
      </c>
      <c r="K683" s="49">
        <v>3</v>
      </c>
      <c r="L683" s="49">
        <f>K683*4200</f>
        <v>12600</v>
      </c>
      <c r="M683" s="49"/>
      <c r="N683" s="49"/>
      <c r="O683" s="49"/>
      <c r="P683" s="217"/>
    </row>
    <row r="684" spans="1:16" ht="36.75" customHeight="1">
      <c r="A684" s="190"/>
      <c r="B684" s="215"/>
      <c r="C684" s="202"/>
      <c r="D684" s="236"/>
      <c r="E684" s="200"/>
      <c r="F684" s="200"/>
      <c r="G684" s="200"/>
      <c r="H684" s="236"/>
      <c r="I684" s="49" t="s">
        <v>201</v>
      </c>
      <c r="J684" s="49">
        <v>18</v>
      </c>
      <c r="K684" s="49">
        <v>3</v>
      </c>
      <c r="L684" s="49">
        <f>K684*1230</f>
        <v>3690</v>
      </c>
      <c r="M684" s="49"/>
      <c r="N684" s="49"/>
      <c r="O684" s="49"/>
      <c r="P684" s="217"/>
    </row>
    <row r="685" spans="1:16" ht="45" customHeight="1">
      <c r="A685" s="190"/>
      <c r="B685" s="215"/>
      <c r="C685" s="202"/>
      <c r="D685" s="237"/>
      <c r="E685" s="200"/>
      <c r="F685" s="200"/>
      <c r="G685" s="200"/>
      <c r="H685" s="237"/>
      <c r="I685" s="8"/>
      <c r="J685" s="8"/>
      <c r="K685" s="8"/>
      <c r="L685" s="8"/>
      <c r="M685" s="8"/>
      <c r="N685" s="8"/>
      <c r="O685" s="8"/>
      <c r="P685" s="217"/>
    </row>
    <row r="686" spans="1:16" ht="82.5" customHeight="1">
      <c r="A686" s="213">
        <v>27</v>
      </c>
      <c r="B686" s="215" t="s">
        <v>107</v>
      </c>
      <c r="C686" s="202">
        <v>10210.5</v>
      </c>
      <c r="D686" s="235">
        <v>23404.69</v>
      </c>
      <c r="E686" s="200">
        <f>C686*0.79*12</f>
        <v>96795.54000000001</v>
      </c>
      <c r="F686" s="200">
        <f>E686*10%</f>
        <v>9679.554000000002</v>
      </c>
      <c r="G686" s="200">
        <f>E686-F686</f>
        <v>87115.986</v>
      </c>
      <c r="H686" s="235">
        <f>D686+G686</f>
        <v>110520.676</v>
      </c>
      <c r="I686" s="42" t="s">
        <v>230</v>
      </c>
      <c r="J686" s="42">
        <v>17</v>
      </c>
      <c r="K686" s="42"/>
      <c r="L686" s="42"/>
      <c r="M686" s="42"/>
      <c r="N686" s="42"/>
      <c r="O686" s="42" t="s">
        <v>397</v>
      </c>
      <c r="P686" s="217">
        <f>H686-L686-L687-L688-L689-L690-L691-L692-L693</f>
        <v>110520.676</v>
      </c>
    </row>
    <row r="687" spans="1:16" ht="15" customHeight="1">
      <c r="A687" s="213"/>
      <c r="B687" s="215"/>
      <c r="C687" s="202"/>
      <c r="D687" s="236"/>
      <c r="E687" s="200"/>
      <c r="F687" s="200"/>
      <c r="G687" s="200"/>
      <c r="H687" s="236"/>
      <c r="I687" s="8"/>
      <c r="J687" s="8"/>
      <c r="K687" s="8"/>
      <c r="L687" s="8"/>
      <c r="M687" s="8"/>
      <c r="N687" s="8"/>
      <c r="O687" s="8"/>
      <c r="P687" s="217"/>
    </row>
    <row r="688" spans="1:16" ht="15" customHeight="1">
      <c r="A688" s="213"/>
      <c r="B688" s="215"/>
      <c r="C688" s="202"/>
      <c r="D688" s="236"/>
      <c r="E688" s="200"/>
      <c r="F688" s="200"/>
      <c r="G688" s="200"/>
      <c r="H688" s="236"/>
      <c r="I688" s="8"/>
      <c r="J688" s="8"/>
      <c r="K688" s="8"/>
      <c r="L688" s="8"/>
      <c r="M688" s="8"/>
      <c r="N688" s="8"/>
      <c r="O688" s="8"/>
      <c r="P688" s="217"/>
    </row>
    <row r="689" spans="1:16" ht="15" customHeight="1">
      <c r="A689" s="213"/>
      <c r="B689" s="215"/>
      <c r="C689" s="202"/>
      <c r="D689" s="236"/>
      <c r="E689" s="200"/>
      <c r="F689" s="200"/>
      <c r="G689" s="200"/>
      <c r="H689" s="236"/>
      <c r="I689" s="8"/>
      <c r="J689" s="8"/>
      <c r="K689" s="8"/>
      <c r="L689" s="8"/>
      <c r="M689" s="8"/>
      <c r="N689" s="8"/>
      <c r="O689" s="8"/>
      <c r="P689" s="217"/>
    </row>
    <row r="690" spans="1:16" ht="15" customHeight="1">
      <c r="A690" s="213"/>
      <c r="B690" s="215"/>
      <c r="C690" s="202"/>
      <c r="D690" s="236"/>
      <c r="E690" s="200"/>
      <c r="F690" s="200"/>
      <c r="G690" s="200"/>
      <c r="H690" s="236"/>
      <c r="I690" s="8"/>
      <c r="J690" s="8"/>
      <c r="K690" s="8"/>
      <c r="L690" s="8"/>
      <c r="M690" s="8"/>
      <c r="N690" s="8"/>
      <c r="O690" s="8"/>
      <c r="P690" s="217"/>
    </row>
    <row r="691" spans="1:16" ht="15" customHeight="1">
      <c r="A691" s="213"/>
      <c r="B691" s="215"/>
      <c r="C691" s="202"/>
      <c r="D691" s="236"/>
      <c r="E691" s="200"/>
      <c r="F691" s="200"/>
      <c r="G691" s="200"/>
      <c r="H691" s="236"/>
      <c r="I691" s="8"/>
      <c r="J691" s="8"/>
      <c r="K691" s="8"/>
      <c r="L691" s="8"/>
      <c r="M691" s="8"/>
      <c r="N691" s="8"/>
      <c r="O691" s="8"/>
      <c r="P691" s="217"/>
    </row>
    <row r="692" spans="1:16" ht="15" customHeight="1">
      <c r="A692" s="213"/>
      <c r="B692" s="215"/>
      <c r="C692" s="202"/>
      <c r="D692" s="236"/>
      <c r="E692" s="200"/>
      <c r="F692" s="200"/>
      <c r="G692" s="200"/>
      <c r="H692" s="236"/>
      <c r="I692" s="8"/>
      <c r="J692" s="8"/>
      <c r="K692" s="8"/>
      <c r="L692" s="8"/>
      <c r="M692" s="8"/>
      <c r="N692" s="8"/>
      <c r="O692" s="8"/>
      <c r="P692" s="217"/>
    </row>
    <row r="693" spans="1:16" ht="15" customHeight="1">
      <c r="A693" s="213"/>
      <c r="B693" s="215"/>
      <c r="C693" s="202"/>
      <c r="D693" s="237"/>
      <c r="E693" s="200"/>
      <c r="F693" s="200"/>
      <c r="G693" s="200"/>
      <c r="H693" s="237"/>
      <c r="I693" s="8"/>
      <c r="J693" s="8"/>
      <c r="K693" s="8"/>
      <c r="L693" s="8"/>
      <c r="M693" s="8"/>
      <c r="N693" s="8"/>
      <c r="O693" s="8"/>
      <c r="P693" s="217"/>
    </row>
    <row r="694" spans="1:16" ht="15" customHeight="1">
      <c r="A694" s="213">
        <v>28</v>
      </c>
      <c r="B694" s="239" t="s">
        <v>108</v>
      </c>
      <c r="C694" s="202">
        <v>6014.1</v>
      </c>
      <c r="D694" s="235">
        <v>30397.74</v>
      </c>
      <c r="E694" s="200">
        <f>C694*0.79*12</f>
        <v>57013.668000000005</v>
      </c>
      <c r="F694" s="200">
        <f>E694*10%</f>
        <v>5701.366800000001</v>
      </c>
      <c r="G694" s="200">
        <f>E694-F694</f>
        <v>51312.3012</v>
      </c>
      <c r="H694" s="235">
        <f>D694+G694</f>
        <v>81710.0412</v>
      </c>
      <c r="I694" s="8" t="s">
        <v>195</v>
      </c>
      <c r="J694" s="8">
        <v>4</v>
      </c>
      <c r="K694" s="8">
        <v>35</v>
      </c>
      <c r="L694" s="8">
        <f>K694*270</f>
        <v>9450</v>
      </c>
      <c r="M694" s="8"/>
      <c r="N694" s="8"/>
      <c r="O694" s="8"/>
      <c r="P694" s="217">
        <f>H694-L694-L695-L696-L697-L698-L699-L700-L701</f>
        <v>35300.04120000001</v>
      </c>
    </row>
    <row r="695" spans="1:16" ht="42.75" customHeight="1">
      <c r="A695" s="213"/>
      <c r="B695" s="239"/>
      <c r="C695" s="202"/>
      <c r="D695" s="236"/>
      <c r="E695" s="200"/>
      <c r="F695" s="200"/>
      <c r="G695" s="200"/>
      <c r="H695" s="236"/>
      <c r="I695" s="8" t="s">
        <v>198</v>
      </c>
      <c r="J695" s="8">
        <v>10</v>
      </c>
      <c r="K695" s="8">
        <v>21</v>
      </c>
      <c r="L695" s="8">
        <v>36960</v>
      </c>
      <c r="M695" s="8"/>
      <c r="N695" s="8"/>
      <c r="O695" s="8" t="s">
        <v>255</v>
      </c>
      <c r="P695" s="217"/>
    </row>
    <row r="696" spans="1:16" ht="15" customHeight="1">
      <c r="A696" s="213"/>
      <c r="B696" s="239"/>
      <c r="C696" s="202"/>
      <c r="D696" s="236"/>
      <c r="E696" s="200"/>
      <c r="F696" s="200"/>
      <c r="G696" s="200"/>
      <c r="H696" s="236"/>
      <c r="I696" s="8"/>
      <c r="J696" s="8"/>
      <c r="K696" s="8"/>
      <c r="L696" s="8"/>
      <c r="M696" s="8"/>
      <c r="N696" s="8"/>
      <c r="O696" s="8"/>
      <c r="P696" s="217"/>
    </row>
    <row r="697" spans="1:16" ht="15" customHeight="1">
      <c r="A697" s="213"/>
      <c r="B697" s="239"/>
      <c r="C697" s="202"/>
      <c r="D697" s="236"/>
      <c r="E697" s="200"/>
      <c r="F697" s="200"/>
      <c r="G697" s="200"/>
      <c r="H697" s="236"/>
      <c r="I697" s="8"/>
      <c r="J697" s="8"/>
      <c r="K697" s="8"/>
      <c r="L697" s="8"/>
      <c r="M697" s="8"/>
      <c r="N697" s="8"/>
      <c r="O697" s="8"/>
      <c r="P697" s="217"/>
    </row>
    <row r="698" spans="1:16" ht="15" customHeight="1">
      <c r="A698" s="213"/>
      <c r="B698" s="239"/>
      <c r="C698" s="202"/>
      <c r="D698" s="236"/>
      <c r="E698" s="200"/>
      <c r="F698" s="200"/>
      <c r="G698" s="200"/>
      <c r="H698" s="236"/>
      <c r="I698" s="8"/>
      <c r="J698" s="8"/>
      <c r="K698" s="8"/>
      <c r="L698" s="8"/>
      <c r="M698" s="8"/>
      <c r="N698" s="8"/>
      <c r="O698" s="8"/>
      <c r="P698" s="217"/>
    </row>
    <row r="699" spans="1:16" ht="15" customHeight="1">
      <c r="A699" s="213"/>
      <c r="B699" s="239"/>
      <c r="C699" s="202"/>
      <c r="D699" s="236"/>
      <c r="E699" s="200"/>
      <c r="F699" s="200"/>
      <c r="G699" s="200"/>
      <c r="H699" s="236"/>
      <c r="I699" s="8"/>
      <c r="J699" s="8"/>
      <c r="K699" s="8"/>
      <c r="L699" s="8"/>
      <c r="M699" s="8"/>
      <c r="N699" s="8"/>
      <c r="O699" s="8"/>
      <c r="P699" s="217"/>
    </row>
    <row r="700" spans="1:16" ht="15" customHeight="1">
      <c r="A700" s="213"/>
      <c r="B700" s="239"/>
      <c r="C700" s="202"/>
      <c r="D700" s="236"/>
      <c r="E700" s="200"/>
      <c r="F700" s="200"/>
      <c r="G700" s="200"/>
      <c r="H700" s="236"/>
      <c r="I700" s="8"/>
      <c r="J700" s="8"/>
      <c r="K700" s="8"/>
      <c r="L700" s="8"/>
      <c r="M700" s="8"/>
      <c r="N700" s="8"/>
      <c r="O700" s="8"/>
      <c r="P700" s="217"/>
    </row>
    <row r="701" spans="1:16" ht="15" customHeight="1">
      <c r="A701" s="213"/>
      <c r="B701" s="239"/>
      <c r="C701" s="202"/>
      <c r="D701" s="237"/>
      <c r="E701" s="200"/>
      <c r="F701" s="200"/>
      <c r="G701" s="200"/>
      <c r="H701" s="237"/>
      <c r="I701" s="8"/>
      <c r="J701" s="8"/>
      <c r="K701" s="8"/>
      <c r="L701" s="8"/>
      <c r="M701" s="8"/>
      <c r="N701" s="8"/>
      <c r="O701" s="8"/>
      <c r="P701" s="217"/>
    </row>
    <row r="702" spans="1:16" ht="42.75" customHeight="1">
      <c r="A702" s="14"/>
      <c r="B702" s="15" t="s">
        <v>48</v>
      </c>
      <c r="C702" s="16">
        <f aca="true" t="shared" si="2" ref="C702:H702">SUM(C478:C701)</f>
        <v>272018.6</v>
      </c>
      <c r="D702" s="17">
        <f t="shared" si="2"/>
        <v>725190.82</v>
      </c>
      <c r="E702" s="17">
        <f t="shared" si="2"/>
        <v>2578736.328</v>
      </c>
      <c r="F702" s="17">
        <f t="shared" si="2"/>
        <v>257873.63280000005</v>
      </c>
      <c r="G702" s="17">
        <f t="shared" si="2"/>
        <v>2320862.6952000004</v>
      </c>
      <c r="H702" s="17">
        <f t="shared" si="2"/>
        <v>3046053.5152</v>
      </c>
      <c r="I702" s="21"/>
      <c r="J702" s="21"/>
      <c r="K702" s="21"/>
      <c r="L702" s="17">
        <f>SUM(L478:L701)</f>
        <v>1485177.98</v>
      </c>
      <c r="M702" s="17"/>
      <c r="N702" s="17"/>
      <c r="O702" s="17"/>
      <c r="P702" s="17">
        <f>SUM(P478:P701)</f>
        <v>1560875.5352000005</v>
      </c>
    </row>
    <row r="703" spans="1:16" ht="20.25">
      <c r="A703" s="238" t="s">
        <v>109</v>
      </c>
      <c r="B703" s="238"/>
      <c r="C703" s="238"/>
      <c r="D703" s="238"/>
      <c r="E703" s="238"/>
      <c r="F703" s="238"/>
      <c r="G703" s="238"/>
      <c r="H703" s="238"/>
      <c r="I703" s="238"/>
      <c r="J703" s="238"/>
      <c r="K703" s="238"/>
      <c r="L703" s="238"/>
      <c r="M703" s="238"/>
      <c r="N703" s="238"/>
      <c r="O703" s="238"/>
      <c r="P703" s="238"/>
    </row>
    <row r="704" spans="1:16" ht="15" customHeight="1">
      <c r="A704" s="213">
        <v>1</v>
      </c>
      <c r="B704" s="193" t="s">
        <v>110</v>
      </c>
      <c r="C704" s="201">
        <v>3952.5</v>
      </c>
      <c r="D704" s="235">
        <v>13535.22</v>
      </c>
      <c r="E704" s="200">
        <f>C704*0.79*12</f>
        <v>37469.700000000004</v>
      </c>
      <c r="F704" s="200">
        <f>E704*10%</f>
        <v>3746.9700000000007</v>
      </c>
      <c r="G704" s="200">
        <f>E704-F704</f>
        <v>33722.73</v>
      </c>
      <c r="H704" s="235">
        <f>D704+G704</f>
        <v>47257.950000000004</v>
      </c>
      <c r="I704" s="8"/>
      <c r="J704" s="8"/>
      <c r="K704" s="8"/>
      <c r="L704" s="8"/>
      <c r="M704" s="8"/>
      <c r="N704" s="8"/>
      <c r="O704" s="8"/>
      <c r="P704" s="217">
        <f>H704-L704-L705-L706-L707-L708-L709-L710-L711</f>
        <v>47257.950000000004</v>
      </c>
    </row>
    <row r="705" spans="1:16" ht="15" customHeight="1">
      <c r="A705" s="213"/>
      <c r="B705" s="193"/>
      <c r="C705" s="201"/>
      <c r="D705" s="236"/>
      <c r="E705" s="200"/>
      <c r="F705" s="200"/>
      <c r="G705" s="200"/>
      <c r="H705" s="236"/>
      <c r="I705" s="8"/>
      <c r="J705" s="8"/>
      <c r="K705" s="8"/>
      <c r="L705" s="8"/>
      <c r="M705" s="8"/>
      <c r="N705" s="8"/>
      <c r="O705" s="8"/>
      <c r="P705" s="217"/>
    </row>
    <row r="706" spans="1:16" ht="15" customHeight="1">
      <c r="A706" s="213"/>
      <c r="B706" s="193"/>
      <c r="C706" s="201"/>
      <c r="D706" s="236"/>
      <c r="E706" s="200"/>
      <c r="F706" s="200"/>
      <c r="G706" s="200"/>
      <c r="H706" s="236"/>
      <c r="I706" s="8"/>
      <c r="J706" s="8"/>
      <c r="K706" s="8"/>
      <c r="L706" s="8"/>
      <c r="M706" s="8"/>
      <c r="N706" s="8"/>
      <c r="O706" s="8"/>
      <c r="P706" s="217"/>
    </row>
    <row r="707" spans="1:16" ht="15" customHeight="1">
      <c r="A707" s="213"/>
      <c r="B707" s="193"/>
      <c r="C707" s="201"/>
      <c r="D707" s="236"/>
      <c r="E707" s="200"/>
      <c r="F707" s="200"/>
      <c r="G707" s="200"/>
      <c r="H707" s="236"/>
      <c r="I707" s="8"/>
      <c r="J707" s="8"/>
      <c r="K707" s="8"/>
      <c r="L707" s="8"/>
      <c r="M707" s="8"/>
      <c r="N707" s="8"/>
      <c r="O707" s="8"/>
      <c r="P707" s="217"/>
    </row>
    <row r="708" spans="1:16" ht="15" customHeight="1">
      <c r="A708" s="213"/>
      <c r="B708" s="193"/>
      <c r="C708" s="201"/>
      <c r="D708" s="236"/>
      <c r="E708" s="200"/>
      <c r="F708" s="200"/>
      <c r="G708" s="200"/>
      <c r="H708" s="236"/>
      <c r="I708" s="8"/>
      <c r="J708" s="8"/>
      <c r="K708" s="8"/>
      <c r="L708" s="8"/>
      <c r="M708" s="8"/>
      <c r="N708" s="8"/>
      <c r="O708" s="8"/>
      <c r="P708" s="217"/>
    </row>
    <row r="709" spans="1:16" ht="15" customHeight="1">
      <c r="A709" s="213"/>
      <c r="B709" s="193"/>
      <c r="C709" s="201"/>
      <c r="D709" s="236"/>
      <c r="E709" s="200"/>
      <c r="F709" s="200"/>
      <c r="G709" s="200"/>
      <c r="H709" s="236"/>
      <c r="I709" s="8"/>
      <c r="J709" s="8"/>
      <c r="K709" s="8"/>
      <c r="L709" s="8"/>
      <c r="M709" s="8"/>
      <c r="N709" s="8"/>
      <c r="O709" s="8"/>
      <c r="P709" s="217"/>
    </row>
    <row r="710" spans="1:16" ht="15" customHeight="1">
      <c r="A710" s="213"/>
      <c r="B710" s="193"/>
      <c r="C710" s="201"/>
      <c r="D710" s="236"/>
      <c r="E710" s="200"/>
      <c r="F710" s="200"/>
      <c r="G710" s="200"/>
      <c r="H710" s="236"/>
      <c r="I710" s="8"/>
      <c r="J710" s="8"/>
      <c r="K710" s="8"/>
      <c r="L710" s="8"/>
      <c r="M710" s="8"/>
      <c r="N710" s="8"/>
      <c r="O710" s="8"/>
      <c r="P710" s="217"/>
    </row>
    <row r="711" spans="1:16" ht="15" customHeight="1">
      <c r="A711" s="213"/>
      <c r="B711" s="193"/>
      <c r="C711" s="201"/>
      <c r="D711" s="237"/>
      <c r="E711" s="200"/>
      <c r="F711" s="200"/>
      <c r="G711" s="200"/>
      <c r="H711" s="237"/>
      <c r="I711" s="8"/>
      <c r="J711" s="8"/>
      <c r="K711" s="8"/>
      <c r="L711" s="8"/>
      <c r="M711" s="8"/>
      <c r="N711" s="8"/>
      <c r="O711" s="8"/>
      <c r="P711" s="217"/>
    </row>
    <row r="712" spans="1:16" ht="15" customHeight="1">
      <c r="A712" s="213">
        <v>2</v>
      </c>
      <c r="B712" s="194" t="s">
        <v>111</v>
      </c>
      <c r="C712" s="201">
        <v>11940.7</v>
      </c>
      <c r="D712" s="235">
        <v>12622.92</v>
      </c>
      <c r="E712" s="200">
        <f>C712*0.79*12</f>
        <v>113197.83600000001</v>
      </c>
      <c r="F712" s="200">
        <f>E712*10%</f>
        <v>11319.783600000002</v>
      </c>
      <c r="G712" s="200">
        <f>E712-F712</f>
        <v>101878.05240000002</v>
      </c>
      <c r="H712" s="235">
        <f>D712+G712</f>
        <v>114500.97240000001</v>
      </c>
      <c r="I712" s="8" t="s">
        <v>195</v>
      </c>
      <c r="J712" s="8">
        <v>4</v>
      </c>
      <c r="K712" s="8">
        <v>70</v>
      </c>
      <c r="L712" s="8">
        <f>K712*270</f>
        <v>18900</v>
      </c>
      <c r="M712" s="8"/>
      <c r="N712" s="8"/>
      <c r="O712" s="8"/>
      <c r="P712" s="217">
        <f>H712-L712-L713-L714-L715-L716-L717-L718-L719</f>
        <v>46808.97240000001</v>
      </c>
    </row>
    <row r="713" spans="1:16" ht="15" customHeight="1">
      <c r="A713" s="213"/>
      <c r="B713" s="194"/>
      <c r="C713" s="201"/>
      <c r="D713" s="236"/>
      <c r="E713" s="200"/>
      <c r="F713" s="200"/>
      <c r="G713" s="200"/>
      <c r="H713" s="236"/>
      <c r="I713" s="8" t="s">
        <v>207</v>
      </c>
      <c r="J713" s="8">
        <v>8</v>
      </c>
      <c r="K713" s="8">
        <v>72</v>
      </c>
      <c r="L713" s="8">
        <f>K713*561</f>
        <v>40392</v>
      </c>
      <c r="M713" s="8"/>
      <c r="N713" s="8"/>
      <c r="O713" s="8"/>
      <c r="P713" s="217"/>
    </row>
    <row r="714" spans="1:16" ht="15" customHeight="1">
      <c r="A714" s="213"/>
      <c r="B714" s="194"/>
      <c r="C714" s="201"/>
      <c r="D714" s="236"/>
      <c r="E714" s="200"/>
      <c r="F714" s="200"/>
      <c r="G714" s="200"/>
      <c r="H714" s="236"/>
      <c r="I714" s="8" t="s">
        <v>189</v>
      </c>
      <c r="J714" s="8">
        <v>1</v>
      </c>
      <c r="K714" s="8">
        <v>2</v>
      </c>
      <c r="L714" s="8">
        <f>K714*4200</f>
        <v>8400</v>
      </c>
      <c r="M714" s="8"/>
      <c r="N714" s="8"/>
      <c r="O714" s="8"/>
      <c r="P714" s="217"/>
    </row>
    <row r="715" spans="1:16" ht="45" customHeight="1">
      <c r="A715" s="213"/>
      <c r="B715" s="194"/>
      <c r="C715" s="201"/>
      <c r="D715" s="236"/>
      <c r="E715" s="200"/>
      <c r="F715" s="200"/>
      <c r="G715" s="200"/>
      <c r="H715" s="236"/>
      <c r="I715" s="42" t="s">
        <v>234</v>
      </c>
      <c r="J715" s="42">
        <v>17</v>
      </c>
      <c r="K715" s="42"/>
      <c r="L715" s="42"/>
      <c r="M715" s="8"/>
      <c r="N715" s="8"/>
      <c r="O715" s="8" t="s">
        <v>363</v>
      </c>
      <c r="P715" s="217"/>
    </row>
    <row r="716" spans="1:16" ht="24.75" customHeight="1">
      <c r="A716" s="213"/>
      <c r="B716" s="194"/>
      <c r="C716" s="201"/>
      <c r="D716" s="236"/>
      <c r="E716" s="200"/>
      <c r="F716" s="200"/>
      <c r="G716" s="200"/>
      <c r="H716" s="236"/>
      <c r="I716" s="8"/>
      <c r="J716" s="8"/>
      <c r="K716" s="8"/>
      <c r="L716" s="8"/>
      <c r="M716" s="8"/>
      <c r="N716" s="8"/>
      <c r="O716" s="8"/>
      <c r="P716" s="217"/>
    </row>
    <row r="717" spans="1:16" ht="15" customHeight="1">
      <c r="A717" s="213"/>
      <c r="B717" s="194"/>
      <c r="C717" s="201"/>
      <c r="D717" s="236"/>
      <c r="E717" s="200"/>
      <c r="F717" s="200"/>
      <c r="G717" s="200"/>
      <c r="H717" s="236"/>
      <c r="I717" s="8"/>
      <c r="J717" s="8"/>
      <c r="K717" s="8"/>
      <c r="L717" s="8"/>
      <c r="M717" s="8"/>
      <c r="N717" s="8"/>
      <c r="O717" s="8"/>
      <c r="P717" s="217"/>
    </row>
    <row r="718" spans="1:16" ht="15" customHeight="1">
      <c r="A718" s="213"/>
      <c r="B718" s="194"/>
      <c r="C718" s="201"/>
      <c r="D718" s="236"/>
      <c r="E718" s="200"/>
      <c r="F718" s="200"/>
      <c r="G718" s="200"/>
      <c r="H718" s="236"/>
      <c r="I718" s="8"/>
      <c r="J718" s="8"/>
      <c r="K718" s="8"/>
      <c r="L718" s="8"/>
      <c r="M718" s="8"/>
      <c r="N718" s="8"/>
      <c r="O718" s="8"/>
      <c r="P718" s="217"/>
    </row>
    <row r="719" spans="1:16" ht="15" customHeight="1">
      <c r="A719" s="213"/>
      <c r="B719" s="194"/>
      <c r="C719" s="201"/>
      <c r="D719" s="237"/>
      <c r="E719" s="200"/>
      <c r="F719" s="200"/>
      <c r="G719" s="200"/>
      <c r="H719" s="237"/>
      <c r="I719" s="8"/>
      <c r="J719" s="8"/>
      <c r="K719" s="8"/>
      <c r="L719" s="8"/>
      <c r="M719" s="8"/>
      <c r="N719" s="8"/>
      <c r="O719" s="8"/>
      <c r="P719" s="217"/>
    </row>
    <row r="720" spans="1:16" ht="15" customHeight="1">
      <c r="A720" s="213">
        <v>3</v>
      </c>
      <c r="B720" s="193" t="s">
        <v>112</v>
      </c>
      <c r="C720" s="201">
        <v>3948.9</v>
      </c>
      <c r="D720" s="235">
        <v>39284.52</v>
      </c>
      <c r="E720" s="200">
        <f>C720*0.79*12</f>
        <v>37435.572</v>
      </c>
      <c r="F720" s="200">
        <f>E720*10%</f>
        <v>3743.5572</v>
      </c>
      <c r="G720" s="200">
        <f>E720-F720</f>
        <v>33692.0148</v>
      </c>
      <c r="H720" s="235">
        <f>D720+G720</f>
        <v>72976.5348</v>
      </c>
      <c r="I720" s="8"/>
      <c r="J720" s="8"/>
      <c r="K720" s="8"/>
      <c r="L720" s="8"/>
      <c r="M720" s="8"/>
      <c r="N720" s="8"/>
      <c r="O720" s="8"/>
      <c r="P720" s="217">
        <f>H720-L720-L721-L722-L723-L724-L725-L726-L727</f>
        <v>72976.5348</v>
      </c>
    </row>
    <row r="721" spans="1:16" ht="15" customHeight="1">
      <c r="A721" s="213"/>
      <c r="B721" s="193"/>
      <c r="C721" s="201"/>
      <c r="D721" s="236"/>
      <c r="E721" s="200"/>
      <c r="F721" s="200"/>
      <c r="G721" s="200"/>
      <c r="H721" s="236"/>
      <c r="I721" s="8"/>
      <c r="J721" s="8"/>
      <c r="K721" s="8"/>
      <c r="L721" s="8"/>
      <c r="M721" s="8"/>
      <c r="N721" s="8"/>
      <c r="O721" s="8"/>
      <c r="P721" s="217"/>
    </row>
    <row r="722" spans="1:16" ht="15" customHeight="1">
      <c r="A722" s="213"/>
      <c r="B722" s="193"/>
      <c r="C722" s="201"/>
      <c r="D722" s="236"/>
      <c r="E722" s="200"/>
      <c r="F722" s="200"/>
      <c r="G722" s="200"/>
      <c r="H722" s="236"/>
      <c r="I722" s="8"/>
      <c r="J722" s="8"/>
      <c r="K722" s="8"/>
      <c r="L722" s="8"/>
      <c r="M722" s="8"/>
      <c r="N722" s="8"/>
      <c r="O722" s="8"/>
      <c r="P722" s="217"/>
    </row>
    <row r="723" spans="1:16" ht="15" customHeight="1">
      <c r="A723" s="213"/>
      <c r="B723" s="193"/>
      <c r="C723" s="201"/>
      <c r="D723" s="236"/>
      <c r="E723" s="200"/>
      <c r="F723" s="200"/>
      <c r="G723" s="200"/>
      <c r="H723" s="236"/>
      <c r="I723" s="8"/>
      <c r="J723" s="8"/>
      <c r="K723" s="8"/>
      <c r="L723" s="8"/>
      <c r="M723" s="8"/>
      <c r="N723" s="8"/>
      <c r="O723" s="8"/>
      <c r="P723" s="217"/>
    </row>
    <row r="724" spans="1:16" ht="15" customHeight="1">
      <c r="A724" s="213"/>
      <c r="B724" s="193"/>
      <c r="C724" s="201"/>
      <c r="D724" s="236"/>
      <c r="E724" s="200"/>
      <c r="F724" s="200"/>
      <c r="G724" s="200"/>
      <c r="H724" s="236"/>
      <c r="I724" s="8"/>
      <c r="J724" s="8"/>
      <c r="K724" s="8"/>
      <c r="L724" s="8"/>
      <c r="M724" s="8"/>
      <c r="N724" s="8"/>
      <c r="O724" s="8"/>
      <c r="P724" s="217"/>
    </row>
    <row r="725" spans="1:16" ht="15" customHeight="1">
      <c r="A725" s="213"/>
      <c r="B725" s="193"/>
      <c r="C725" s="201"/>
      <c r="D725" s="236"/>
      <c r="E725" s="200"/>
      <c r="F725" s="200"/>
      <c r="G725" s="200"/>
      <c r="H725" s="236"/>
      <c r="I725" s="8"/>
      <c r="J725" s="8"/>
      <c r="K725" s="8"/>
      <c r="L725" s="8"/>
      <c r="M725" s="8"/>
      <c r="N725" s="8"/>
      <c r="O725" s="8"/>
      <c r="P725" s="217"/>
    </row>
    <row r="726" spans="1:16" ht="15" customHeight="1">
      <c r="A726" s="213"/>
      <c r="B726" s="193"/>
      <c r="C726" s="201"/>
      <c r="D726" s="236"/>
      <c r="E726" s="200"/>
      <c r="F726" s="200"/>
      <c r="G726" s="200"/>
      <c r="H726" s="236"/>
      <c r="I726" s="8"/>
      <c r="J726" s="8"/>
      <c r="K726" s="8"/>
      <c r="L726" s="8"/>
      <c r="M726" s="8"/>
      <c r="N726" s="8"/>
      <c r="O726" s="8"/>
      <c r="P726" s="217"/>
    </row>
    <row r="727" spans="1:16" ht="15" customHeight="1">
      <c r="A727" s="213"/>
      <c r="B727" s="193"/>
      <c r="C727" s="201"/>
      <c r="D727" s="237"/>
      <c r="E727" s="200"/>
      <c r="F727" s="200"/>
      <c r="G727" s="200"/>
      <c r="H727" s="237"/>
      <c r="I727" s="8"/>
      <c r="J727" s="8"/>
      <c r="K727" s="8"/>
      <c r="L727" s="8"/>
      <c r="M727" s="8"/>
      <c r="N727" s="8"/>
      <c r="O727" s="8"/>
      <c r="P727" s="217"/>
    </row>
    <row r="728" spans="1:16" ht="54.75" customHeight="1">
      <c r="A728" s="213">
        <v>4</v>
      </c>
      <c r="B728" s="194" t="s">
        <v>113</v>
      </c>
      <c r="C728" s="201">
        <v>13910.6</v>
      </c>
      <c r="D728" s="235">
        <v>74876.2</v>
      </c>
      <c r="E728" s="200">
        <f>C728*0.79*12</f>
        <v>131872.488</v>
      </c>
      <c r="F728" s="200">
        <f>E728*10%</f>
        <v>13187.248800000001</v>
      </c>
      <c r="G728" s="200">
        <f>E728-F728</f>
        <v>118685.23920000001</v>
      </c>
      <c r="H728" s="235">
        <f>D728+G728</f>
        <v>193561.43920000002</v>
      </c>
      <c r="I728" s="42" t="s">
        <v>364</v>
      </c>
      <c r="J728" s="42">
        <v>2</v>
      </c>
      <c r="K728" s="42">
        <v>1</v>
      </c>
      <c r="L728" s="42">
        <v>12609.62</v>
      </c>
      <c r="M728" s="42"/>
      <c r="N728" s="42"/>
      <c r="O728" s="42"/>
      <c r="P728" s="217">
        <f>H728-L728-L729-L730-L731-L732-L733-L734-L735</f>
        <v>102771.81920000003</v>
      </c>
    </row>
    <row r="729" spans="1:16" ht="45" customHeight="1">
      <c r="A729" s="213"/>
      <c r="B729" s="194"/>
      <c r="C729" s="201"/>
      <c r="D729" s="236"/>
      <c r="E729" s="200"/>
      <c r="F729" s="200"/>
      <c r="G729" s="200"/>
      <c r="H729" s="236"/>
      <c r="I729" s="42" t="s">
        <v>261</v>
      </c>
      <c r="J729" s="42">
        <v>15</v>
      </c>
      <c r="K729" s="42">
        <v>3</v>
      </c>
      <c r="L729" s="42"/>
      <c r="M729" s="42"/>
      <c r="N729" s="42"/>
      <c r="O729" s="42"/>
      <c r="P729" s="217"/>
    </row>
    <row r="730" spans="1:16" ht="51" customHeight="1">
      <c r="A730" s="213"/>
      <c r="B730" s="194"/>
      <c r="C730" s="201"/>
      <c r="D730" s="236"/>
      <c r="E730" s="200"/>
      <c r="F730" s="200"/>
      <c r="G730" s="200"/>
      <c r="H730" s="236"/>
      <c r="I730" s="8" t="s">
        <v>203</v>
      </c>
      <c r="J730" s="8">
        <v>1</v>
      </c>
      <c r="K730" s="8">
        <v>2</v>
      </c>
      <c r="L730" s="8">
        <f>K730*4200</f>
        <v>8400</v>
      </c>
      <c r="M730" s="8"/>
      <c r="N730" s="8"/>
      <c r="O730" s="8"/>
      <c r="P730" s="217"/>
    </row>
    <row r="731" spans="1:16" ht="15" customHeight="1">
      <c r="A731" s="213"/>
      <c r="B731" s="194"/>
      <c r="C731" s="201"/>
      <c r="D731" s="236"/>
      <c r="E731" s="200"/>
      <c r="F731" s="200"/>
      <c r="G731" s="200"/>
      <c r="H731" s="236"/>
      <c r="I731" s="8" t="s">
        <v>195</v>
      </c>
      <c r="J731" s="8">
        <v>4</v>
      </c>
      <c r="K731" s="8">
        <v>100</v>
      </c>
      <c r="L731" s="8">
        <f>K731*270</f>
        <v>27000</v>
      </c>
      <c r="M731" s="8"/>
      <c r="N731" s="8"/>
      <c r="O731" s="8"/>
      <c r="P731" s="217"/>
    </row>
    <row r="732" spans="1:16" ht="45.75" customHeight="1">
      <c r="A732" s="213"/>
      <c r="B732" s="194"/>
      <c r="C732" s="201"/>
      <c r="D732" s="236"/>
      <c r="E732" s="200"/>
      <c r="F732" s="200"/>
      <c r="G732" s="200"/>
      <c r="H732" s="236"/>
      <c r="I732" s="8" t="s">
        <v>199</v>
      </c>
      <c r="J732" s="8">
        <v>2</v>
      </c>
      <c r="K732" s="8">
        <v>30</v>
      </c>
      <c r="L732" s="8">
        <f>K732*442</f>
        <v>13260</v>
      </c>
      <c r="M732" s="8"/>
      <c r="N732" s="8"/>
      <c r="O732" s="8"/>
      <c r="P732" s="217"/>
    </row>
    <row r="733" spans="1:16" ht="54" customHeight="1">
      <c r="A733" s="213"/>
      <c r="B733" s="194"/>
      <c r="C733" s="201"/>
      <c r="D733" s="236"/>
      <c r="E733" s="200"/>
      <c r="F733" s="200"/>
      <c r="G733" s="200"/>
      <c r="H733" s="236"/>
      <c r="I733" s="8" t="s">
        <v>330</v>
      </c>
      <c r="J733" s="8">
        <v>5</v>
      </c>
      <c r="K733" s="8">
        <v>72</v>
      </c>
      <c r="L733" s="8">
        <f>K733*410</f>
        <v>29520</v>
      </c>
      <c r="M733" s="8"/>
      <c r="N733" s="8"/>
      <c r="O733" s="8"/>
      <c r="P733" s="217"/>
    </row>
    <row r="734" spans="1:16" ht="15" customHeight="1">
      <c r="A734" s="213"/>
      <c r="B734" s="194"/>
      <c r="C734" s="201"/>
      <c r="D734" s="236"/>
      <c r="E734" s="200"/>
      <c r="F734" s="200"/>
      <c r="G734" s="200"/>
      <c r="H734" s="236"/>
      <c r="I734" s="8"/>
      <c r="J734" s="8"/>
      <c r="K734" s="8"/>
      <c r="L734" s="8"/>
      <c r="M734" s="8"/>
      <c r="N734" s="8"/>
      <c r="O734" s="8"/>
      <c r="P734" s="217"/>
    </row>
    <row r="735" spans="1:16" ht="15" customHeight="1">
      <c r="A735" s="213"/>
      <c r="B735" s="194"/>
      <c r="C735" s="201"/>
      <c r="D735" s="237"/>
      <c r="E735" s="200"/>
      <c r="F735" s="200"/>
      <c r="G735" s="200"/>
      <c r="H735" s="237"/>
      <c r="I735" s="8"/>
      <c r="J735" s="8"/>
      <c r="K735" s="8"/>
      <c r="L735" s="8"/>
      <c r="M735" s="8"/>
      <c r="N735" s="8"/>
      <c r="O735" s="8"/>
      <c r="P735" s="217"/>
    </row>
    <row r="736" spans="1:16" ht="45" customHeight="1">
      <c r="A736" s="213">
        <v>5</v>
      </c>
      <c r="B736" s="244" t="s">
        <v>114</v>
      </c>
      <c r="C736" s="201">
        <v>31359.5</v>
      </c>
      <c r="D736" s="235">
        <v>160815.01</v>
      </c>
      <c r="E736" s="200">
        <f>C736*0.79*12</f>
        <v>297288.06</v>
      </c>
      <c r="F736" s="200">
        <f>E736*10%</f>
        <v>29728.806</v>
      </c>
      <c r="G736" s="200">
        <f>E736-F736</f>
        <v>267559.254</v>
      </c>
      <c r="H736" s="235">
        <f>D736+G736</f>
        <v>428374.264</v>
      </c>
      <c r="I736" s="42" t="s">
        <v>365</v>
      </c>
      <c r="J736" s="42">
        <v>14</v>
      </c>
      <c r="K736" s="42" t="s">
        <v>366</v>
      </c>
      <c r="L736" s="42">
        <v>428</v>
      </c>
      <c r="M736" s="42"/>
      <c r="N736" s="42"/>
      <c r="O736" s="42"/>
      <c r="P736" s="217">
        <f>H736-L736-L737-L738-L739-L740-L741-L742-L743</f>
        <v>427946.264</v>
      </c>
    </row>
    <row r="737" spans="1:16" ht="47.25" customHeight="1">
      <c r="A737" s="213"/>
      <c r="B737" s="244"/>
      <c r="C737" s="201"/>
      <c r="D737" s="236"/>
      <c r="E737" s="200"/>
      <c r="F737" s="200"/>
      <c r="G737" s="200"/>
      <c r="H737" s="236"/>
      <c r="I737" s="8" t="s">
        <v>367</v>
      </c>
      <c r="J737" s="8">
        <v>14</v>
      </c>
      <c r="K737" s="8"/>
      <c r="L737" s="8"/>
      <c r="M737" s="8"/>
      <c r="N737" s="8"/>
      <c r="O737" s="8"/>
      <c r="P737" s="217"/>
    </row>
    <row r="738" spans="1:16" ht="51" customHeight="1">
      <c r="A738" s="213"/>
      <c r="B738" s="244"/>
      <c r="C738" s="201"/>
      <c r="D738" s="236"/>
      <c r="E738" s="200"/>
      <c r="F738" s="200"/>
      <c r="G738" s="200"/>
      <c r="H738" s="236"/>
      <c r="I738" s="8"/>
      <c r="J738" s="8"/>
      <c r="K738" s="8"/>
      <c r="L738" s="8"/>
      <c r="M738" s="8"/>
      <c r="N738" s="8"/>
      <c r="O738" s="8"/>
      <c r="P738" s="217"/>
    </row>
    <row r="739" spans="1:16" ht="15" customHeight="1">
      <c r="A739" s="213"/>
      <c r="B739" s="244"/>
      <c r="C739" s="201"/>
      <c r="D739" s="236"/>
      <c r="E739" s="200"/>
      <c r="F739" s="200"/>
      <c r="G739" s="200"/>
      <c r="H739" s="236"/>
      <c r="I739" s="8"/>
      <c r="J739" s="8"/>
      <c r="K739" s="8"/>
      <c r="L739" s="8"/>
      <c r="M739" s="8"/>
      <c r="N739" s="8"/>
      <c r="O739" s="8"/>
      <c r="P739" s="217"/>
    </row>
    <row r="740" spans="1:16" ht="15" customHeight="1">
      <c r="A740" s="213"/>
      <c r="B740" s="244"/>
      <c r="C740" s="201"/>
      <c r="D740" s="236"/>
      <c r="E740" s="200"/>
      <c r="F740" s="200"/>
      <c r="G740" s="200"/>
      <c r="H740" s="236"/>
      <c r="I740" s="8"/>
      <c r="J740" s="8"/>
      <c r="K740" s="8"/>
      <c r="L740" s="8"/>
      <c r="M740" s="8"/>
      <c r="N740" s="8"/>
      <c r="O740" s="8"/>
      <c r="P740" s="217"/>
    </row>
    <row r="741" spans="1:16" ht="15" customHeight="1">
      <c r="A741" s="213"/>
      <c r="B741" s="244"/>
      <c r="C741" s="201"/>
      <c r="D741" s="236"/>
      <c r="E741" s="200"/>
      <c r="F741" s="200"/>
      <c r="G741" s="200"/>
      <c r="H741" s="236"/>
      <c r="I741" s="8"/>
      <c r="J741" s="8"/>
      <c r="K741" s="8"/>
      <c r="L741" s="8"/>
      <c r="M741" s="8"/>
      <c r="N741" s="8"/>
      <c r="O741" s="8"/>
      <c r="P741" s="217"/>
    </row>
    <row r="742" spans="1:16" ht="15" customHeight="1">
      <c r="A742" s="213"/>
      <c r="B742" s="244"/>
      <c r="C742" s="201"/>
      <c r="D742" s="236"/>
      <c r="E742" s="200"/>
      <c r="F742" s="200"/>
      <c r="G742" s="200"/>
      <c r="H742" s="236"/>
      <c r="I742" s="8"/>
      <c r="J742" s="8"/>
      <c r="K742" s="8"/>
      <c r="L742" s="8"/>
      <c r="M742" s="8"/>
      <c r="N742" s="8"/>
      <c r="O742" s="8"/>
      <c r="P742" s="217"/>
    </row>
    <row r="743" spans="1:16" ht="15" customHeight="1">
      <c r="A743" s="213"/>
      <c r="B743" s="244"/>
      <c r="C743" s="201"/>
      <c r="D743" s="237"/>
      <c r="E743" s="200"/>
      <c r="F743" s="200"/>
      <c r="G743" s="200"/>
      <c r="H743" s="237"/>
      <c r="I743" s="8"/>
      <c r="J743" s="8"/>
      <c r="K743" s="8"/>
      <c r="L743" s="8"/>
      <c r="M743" s="8"/>
      <c r="N743" s="8"/>
      <c r="O743" s="8"/>
      <c r="P743" s="217"/>
    </row>
    <row r="744" spans="1:16" ht="15" customHeight="1">
      <c r="A744" s="213">
        <v>6</v>
      </c>
      <c r="B744" s="203" t="s">
        <v>115</v>
      </c>
      <c r="C744" s="201">
        <v>3933.9</v>
      </c>
      <c r="D744" s="235">
        <v>8823.56</v>
      </c>
      <c r="E744" s="200">
        <f>C744*0.79*12</f>
        <v>37293.372</v>
      </c>
      <c r="F744" s="200">
        <f>E744*10%</f>
        <v>3729.3372000000004</v>
      </c>
      <c r="G744" s="200">
        <f>E744-F744</f>
        <v>33564.0348</v>
      </c>
      <c r="H744" s="235">
        <f>D744+G744</f>
        <v>42387.5948</v>
      </c>
      <c r="I744" s="8" t="s">
        <v>199</v>
      </c>
      <c r="J744" s="8">
        <v>2</v>
      </c>
      <c r="K744" s="8">
        <v>93</v>
      </c>
      <c r="L744" s="8">
        <f>K744*442</f>
        <v>41106</v>
      </c>
      <c r="M744" s="8"/>
      <c r="N744" s="8"/>
      <c r="O744" s="8"/>
      <c r="P744" s="217">
        <f>H744-L744-L745-L746-L747-L748-L749-L750-L751</f>
        <v>1281.594799999999</v>
      </c>
    </row>
    <row r="745" spans="1:16" ht="15" customHeight="1">
      <c r="A745" s="213"/>
      <c r="B745" s="203"/>
      <c r="C745" s="201"/>
      <c r="D745" s="236"/>
      <c r="E745" s="200"/>
      <c r="F745" s="200"/>
      <c r="G745" s="200"/>
      <c r="H745" s="236"/>
      <c r="I745" s="8"/>
      <c r="J745" s="8"/>
      <c r="K745" s="8"/>
      <c r="L745" s="8"/>
      <c r="M745" s="8"/>
      <c r="N745" s="8"/>
      <c r="O745" s="8"/>
      <c r="P745" s="217"/>
    </row>
    <row r="746" spans="1:16" ht="15" customHeight="1">
      <c r="A746" s="213"/>
      <c r="B746" s="203"/>
      <c r="C746" s="201"/>
      <c r="D746" s="236"/>
      <c r="E746" s="200"/>
      <c r="F746" s="200"/>
      <c r="G746" s="200"/>
      <c r="H746" s="236"/>
      <c r="I746" s="8"/>
      <c r="J746" s="8"/>
      <c r="K746" s="8"/>
      <c r="L746" s="8"/>
      <c r="M746" s="8"/>
      <c r="N746" s="8"/>
      <c r="O746" s="8"/>
      <c r="P746" s="217"/>
    </row>
    <row r="747" spans="1:16" ht="15" customHeight="1">
      <c r="A747" s="213"/>
      <c r="B747" s="203"/>
      <c r="C747" s="201"/>
      <c r="D747" s="236"/>
      <c r="E747" s="200"/>
      <c r="F747" s="200"/>
      <c r="G747" s="200"/>
      <c r="H747" s="236"/>
      <c r="I747" s="8"/>
      <c r="J747" s="8"/>
      <c r="K747" s="8"/>
      <c r="L747" s="8"/>
      <c r="M747" s="8"/>
      <c r="N747" s="8"/>
      <c r="O747" s="8"/>
      <c r="P747" s="217"/>
    </row>
    <row r="748" spans="1:16" ht="15" customHeight="1">
      <c r="A748" s="213"/>
      <c r="B748" s="203"/>
      <c r="C748" s="201"/>
      <c r="D748" s="236"/>
      <c r="E748" s="200"/>
      <c r="F748" s="200"/>
      <c r="G748" s="200"/>
      <c r="H748" s="236"/>
      <c r="I748" s="8"/>
      <c r="J748" s="8"/>
      <c r="K748" s="8"/>
      <c r="L748" s="8"/>
      <c r="M748" s="8"/>
      <c r="N748" s="8"/>
      <c r="O748" s="8"/>
      <c r="P748" s="217"/>
    </row>
    <row r="749" spans="1:16" ht="15" customHeight="1">
      <c r="A749" s="213"/>
      <c r="B749" s="203"/>
      <c r="C749" s="201"/>
      <c r="D749" s="236"/>
      <c r="E749" s="200"/>
      <c r="F749" s="200"/>
      <c r="G749" s="200"/>
      <c r="H749" s="236"/>
      <c r="I749" s="8"/>
      <c r="J749" s="8"/>
      <c r="K749" s="8"/>
      <c r="L749" s="8"/>
      <c r="M749" s="8"/>
      <c r="N749" s="8"/>
      <c r="O749" s="8"/>
      <c r="P749" s="217"/>
    </row>
    <row r="750" spans="1:16" ht="15" customHeight="1">
      <c r="A750" s="213"/>
      <c r="B750" s="203"/>
      <c r="C750" s="201"/>
      <c r="D750" s="236"/>
      <c r="E750" s="200"/>
      <c r="F750" s="200"/>
      <c r="G750" s="200"/>
      <c r="H750" s="236"/>
      <c r="I750" s="8"/>
      <c r="J750" s="8"/>
      <c r="K750" s="8"/>
      <c r="L750" s="8"/>
      <c r="M750" s="8"/>
      <c r="N750" s="8"/>
      <c r="O750" s="8"/>
      <c r="P750" s="217"/>
    </row>
    <row r="751" spans="1:16" ht="15" customHeight="1">
      <c r="A751" s="213"/>
      <c r="B751" s="203"/>
      <c r="C751" s="201"/>
      <c r="D751" s="237"/>
      <c r="E751" s="200"/>
      <c r="F751" s="200"/>
      <c r="G751" s="200"/>
      <c r="H751" s="237"/>
      <c r="I751" s="8"/>
      <c r="J751" s="8"/>
      <c r="K751" s="8"/>
      <c r="L751" s="8"/>
      <c r="M751" s="8"/>
      <c r="N751" s="8"/>
      <c r="O751" s="8"/>
      <c r="P751" s="217"/>
    </row>
    <row r="752" spans="1:16" ht="15" customHeight="1">
      <c r="A752" s="213">
        <v>7</v>
      </c>
      <c r="B752" s="194" t="s">
        <v>116</v>
      </c>
      <c r="C752" s="201">
        <v>10619.6</v>
      </c>
      <c r="D752" s="235">
        <v>-7701.08</v>
      </c>
      <c r="E752" s="200">
        <f>C752*0.79*12</f>
        <v>100673.808</v>
      </c>
      <c r="F752" s="200">
        <f>E752*10%</f>
        <v>10067.3808</v>
      </c>
      <c r="G752" s="200">
        <f>E752-F752</f>
        <v>90606.4272</v>
      </c>
      <c r="H752" s="235">
        <f>D752+G752</f>
        <v>82905.3472</v>
      </c>
      <c r="I752" s="8" t="s">
        <v>195</v>
      </c>
      <c r="J752" s="8">
        <v>4</v>
      </c>
      <c r="K752" s="8">
        <v>150</v>
      </c>
      <c r="L752" s="8">
        <f>K752*270</f>
        <v>40500</v>
      </c>
      <c r="M752" s="8"/>
      <c r="N752" s="8"/>
      <c r="O752" s="8"/>
      <c r="P752" s="217">
        <f>H752-L752-L753-L754-L755-L756-L757-L758-L759</f>
        <v>13867.247200000005</v>
      </c>
    </row>
    <row r="753" spans="1:16" ht="45" customHeight="1">
      <c r="A753" s="213"/>
      <c r="B753" s="194"/>
      <c r="C753" s="201"/>
      <c r="D753" s="236"/>
      <c r="E753" s="200"/>
      <c r="F753" s="200"/>
      <c r="G753" s="200"/>
      <c r="H753" s="236"/>
      <c r="I753" s="8" t="s">
        <v>368</v>
      </c>
      <c r="J753" s="8">
        <v>6</v>
      </c>
      <c r="K753" s="8">
        <v>4.05</v>
      </c>
      <c r="L753" s="8">
        <f>K753*3402</f>
        <v>13778.099999999999</v>
      </c>
      <c r="M753" s="8"/>
      <c r="N753" s="8"/>
      <c r="O753" s="8"/>
      <c r="P753" s="217"/>
    </row>
    <row r="754" spans="1:16" ht="39.75" customHeight="1">
      <c r="A754" s="213"/>
      <c r="B754" s="194"/>
      <c r="C754" s="201"/>
      <c r="D754" s="236"/>
      <c r="E754" s="200"/>
      <c r="F754" s="200"/>
      <c r="G754" s="200"/>
      <c r="H754" s="236"/>
      <c r="I754" s="8" t="s">
        <v>330</v>
      </c>
      <c r="J754" s="8">
        <v>5</v>
      </c>
      <c r="K754" s="8">
        <v>36</v>
      </c>
      <c r="L754" s="8">
        <f>K754*410</f>
        <v>14760</v>
      </c>
      <c r="M754" s="8"/>
      <c r="N754" s="8"/>
      <c r="O754" s="8"/>
      <c r="P754" s="217"/>
    </row>
    <row r="755" spans="1:16" ht="45" customHeight="1">
      <c r="A755" s="213"/>
      <c r="B755" s="194"/>
      <c r="C755" s="201"/>
      <c r="D755" s="236"/>
      <c r="E755" s="200"/>
      <c r="F755" s="200"/>
      <c r="G755" s="200"/>
      <c r="H755" s="236"/>
      <c r="I755" s="52" t="s">
        <v>369</v>
      </c>
      <c r="J755" s="52">
        <v>19</v>
      </c>
      <c r="K755" s="52"/>
      <c r="L755" s="52"/>
      <c r="M755" s="52"/>
      <c r="N755" s="52"/>
      <c r="O755" s="52"/>
      <c r="P755" s="217"/>
    </row>
    <row r="756" spans="1:16" ht="15" customHeight="1">
      <c r="A756" s="213"/>
      <c r="B756" s="194"/>
      <c r="C756" s="201"/>
      <c r="D756" s="236"/>
      <c r="E756" s="200"/>
      <c r="F756" s="200"/>
      <c r="G756" s="200"/>
      <c r="H756" s="236"/>
      <c r="I756" s="8"/>
      <c r="J756" s="8"/>
      <c r="K756" s="8"/>
      <c r="L756" s="8"/>
      <c r="M756" s="8"/>
      <c r="N756" s="8"/>
      <c r="O756" s="8"/>
      <c r="P756" s="217"/>
    </row>
    <row r="757" spans="1:16" ht="15" customHeight="1">
      <c r="A757" s="213"/>
      <c r="B757" s="194"/>
      <c r="C757" s="201"/>
      <c r="D757" s="236"/>
      <c r="E757" s="200"/>
      <c r="F757" s="200"/>
      <c r="G757" s="200"/>
      <c r="H757" s="236"/>
      <c r="I757" s="8"/>
      <c r="J757" s="8"/>
      <c r="K757" s="8"/>
      <c r="L757" s="8"/>
      <c r="M757" s="8"/>
      <c r="N757" s="8"/>
      <c r="O757" s="8"/>
      <c r="P757" s="217"/>
    </row>
    <row r="758" spans="1:16" ht="15" customHeight="1">
      <c r="A758" s="213"/>
      <c r="B758" s="194"/>
      <c r="C758" s="201"/>
      <c r="D758" s="236"/>
      <c r="E758" s="200"/>
      <c r="F758" s="200"/>
      <c r="G758" s="200"/>
      <c r="H758" s="236"/>
      <c r="I758" s="8"/>
      <c r="J758" s="8"/>
      <c r="K758" s="8"/>
      <c r="L758" s="8"/>
      <c r="M758" s="8"/>
      <c r="N758" s="8"/>
      <c r="O758" s="8"/>
      <c r="P758" s="217"/>
    </row>
    <row r="759" spans="1:16" ht="15" customHeight="1">
      <c r="A759" s="213"/>
      <c r="B759" s="194"/>
      <c r="C759" s="201"/>
      <c r="D759" s="237"/>
      <c r="E759" s="200"/>
      <c r="F759" s="200"/>
      <c r="G759" s="200"/>
      <c r="H759" s="237"/>
      <c r="I759" s="8"/>
      <c r="J759" s="8"/>
      <c r="K759" s="8"/>
      <c r="L759" s="8"/>
      <c r="M759" s="8"/>
      <c r="N759" s="8"/>
      <c r="O759" s="8"/>
      <c r="P759" s="217"/>
    </row>
    <row r="760" spans="1:16" ht="57" customHeight="1">
      <c r="A760" s="213">
        <v>8</v>
      </c>
      <c r="B760" s="194" t="s">
        <v>117</v>
      </c>
      <c r="C760" s="201">
        <v>3918</v>
      </c>
      <c r="D760" s="235">
        <v>27908.7</v>
      </c>
      <c r="E760" s="200">
        <f>C760*0.79*12</f>
        <v>37142.64</v>
      </c>
      <c r="F760" s="200">
        <f>E760*10%</f>
        <v>3714.264</v>
      </c>
      <c r="G760" s="200">
        <f>E760-F760</f>
        <v>33428.376</v>
      </c>
      <c r="H760" s="235">
        <f>D760+G760</f>
        <v>61337.076</v>
      </c>
      <c r="I760" s="42" t="s">
        <v>370</v>
      </c>
      <c r="J760" s="42">
        <v>14</v>
      </c>
      <c r="K760" s="42"/>
      <c r="L760" s="42"/>
      <c r="M760" s="42"/>
      <c r="N760" s="42"/>
      <c r="O760" s="42"/>
      <c r="P760" s="217">
        <f>H760-L760-L761-L762-L763-L764-L765-L766-L767</f>
        <v>61337.076</v>
      </c>
    </row>
    <row r="761" spans="1:16" ht="15" customHeight="1">
      <c r="A761" s="213"/>
      <c r="B761" s="194"/>
      <c r="C761" s="201"/>
      <c r="D761" s="236"/>
      <c r="E761" s="200"/>
      <c r="F761" s="200"/>
      <c r="G761" s="200"/>
      <c r="H761" s="236"/>
      <c r="I761" s="8"/>
      <c r="J761" s="8"/>
      <c r="K761" s="8"/>
      <c r="L761" s="8"/>
      <c r="M761" s="8"/>
      <c r="N761" s="8"/>
      <c r="O761" s="8"/>
      <c r="P761" s="217"/>
    </row>
    <row r="762" spans="1:16" ht="15" customHeight="1">
      <c r="A762" s="213"/>
      <c r="B762" s="194"/>
      <c r="C762" s="201"/>
      <c r="D762" s="236"/>
      <c r="E762" s="200"/>
      <c r="F762" s="200"/>
      <c r="G762" s="200"/>
      <c r="H762" s="236"/>
      <c r="I762" s="8"/>
      <c r="J762" s="8"/>
      <c r="K762" s="8"/>
      <c r="L762" s="8"/>
      <c r="M762" s="8"/>
      <c r="N762" s="8"/>
      <c r="O762" s="8"/>
      <c r="P762" s="217"/>
    </row>
    <row r="763" spans="1:16" ht="15" customHeight="1">
      <c r="A763" s="213"/>
      <c r="B763" s="194"/>
      <c r="C763" s="201"/>
      <c r="D763" s="236"/>
      <c r="E763" s="200"/>
      <c r="F763" s="200"/>
      <c r="G763" s="200"/>
      <c r="H763" s="236"/>
      <c r="I763" s="8"/>
      <c r="J763" s="8"/>
      <c r="K763" s="8"/>
      <c r="L763" s="8"/>
      <c r="M763" s="8"/>
      <c r="N763" s="8"/>
      <c r="O763" s="8"/>
      <c r="P763" s="217"/>
    </row>
    <row r="764" spans="1:16" ht="15" customHeight="1">
      <c r="A764" s="213"/>
      <c r="B764" s="194"/>
      <c r="C764" s="201"/>
      <c r="D764" s="236"/>
      <c r="E764" s="200"/>
      <c r="F764" s="200"/>
      <c r="G764" s="200"/>
      <c r="H764" s="236"/>
      <c r="I764" s="8"/>
      <c r="J764" s="8"/>
      <c r="K764" s="8"/>
      <c r="L764" s="8"/>
      <c r="M764" s="8"/>
      <c r="N764" s="8"/>
      <c r="O764" s="8"/>
      <c r="P764" s="217"/>
    </row>
    <row r="765" spans="1:16" ht="15" customHeight="1">
      <c r="A765" s="213"/>
      <c r="B765" s="194"/>
      <c r="C765" s="201"/>
      <c r="D765" s="236"/>
      <c r="E765" s="200"/>
      <c r="F765" s="200"/>
      <c r="G765" s="200"/>
      <c r="H765" s="236"/>
      <c r="I765" s="8"/>
      <c r="J765" s="8"/>
      <c r="K765" s="8"/>
      <c r="L765" s="8"/>
      <c r="M765" s="8"/>
      <c r="N765" s="8"/>
      <c r="O765" s="8"/>
      <c r="P765" s="217"/>
    </row>
    <row r="766" spans="1:16" ht="15" customHeight="1">
      <c r="A766" s="213"/>
      <c r="B766" s="194"/>
      <c r="C766" s="201"/>
      <c r="D766" s="236"/>
      <c r="E766" s="200"/>
      <c r="F766" s="200"/>
      <c r="G766" s="200"/>
      <c r="H766" s="236"/>
      <c r="I766" s="8"/>
      <c r="J766" s="8"/>
      <c r="K766" s="8"/>
      <c r="L766" s="8"/>
      <c r="M766" s="8"/>
      <c r="N766" s="8"/>
      <c r="O766" s="8"/>
      <c r="P766" s="217"/>
    </row>
    <row r="767" spans="1:16" ht="15" customHeight="1">
      <c r="A767" s="213"/>
      <c r="B767" s="194"/>
      <c r="C767" s="201"/>
      <c r="D767" s="237"/>
      <c r="E767" s="200"/>
      <c r="F767" s="200"/>
      <c r="G767" s="200"/>
      <c r="H767" s="237"/>
      <c r="I767" s="8"/>
      <c r="J767" s="8"/>
      <c r="K767" s="8"/>
      <c r="L767" s="8"/>
      <c r="M767" s="8"/>
      <c r="N767" s="8"/>
      <c r="O767" s="8"/>
      <c r="P767" s="217"/>
    </row>
    <row r="768" spans="1:16" ht="47.25" customHeight="1">
      <c r="A768" s="213">
        <v>9</v>
      </c>
      <c r="B768" s="194" t="s">
        <v>118</v>
      </c>
      <c r="C768" s="201">
        <v>14005.8</v>
      </c>
      <c r="D768" s="235">
        <v>84507.15</v>
      </c>
      <c r="E768" s="200">
        <f>C768*0.79*12</f>
        <v>132774.984</v>
      </c>
      <c r="F768" s="200">
        <f>E768*10%</f>
        <v>13277.4984</v>
      </c>
      <c r="G768" s="200">
        <f>E768-F768</f>
        <v>119497.4856</v>
      </c>
      <c r="H768" s="235">
        <f>D768+G768</f>
        <v>204004.63559999998</v>
      </c>
      <c r="I768" s="8" t="s">
        <v>230</v>
      </c>
      <c r="J768" s="8">
        <v>17</v>
      </c>
      <c r="K768" s="8"/>
      <c r="L768" s="8"/>
      <c r="M768" s="8"/>
      <c r="N768" s="8"/>
      <c r="O768" s="8" t="s">
        <v>314</v>
      </c>
      <c r="P768" s="217">
        <f>H768-L768-L769-L770-L771-L772-L773-L774-L775</f>
        <v>204004.63559999998</v>
      </c>
    </row>
    <row r="769" spans="1:16" ht="48.75" customHeight="1">
      <c r="A769" s="213"/>
      <c r="B769" s="194"/>
      <c r="C769" s="201"/>
      <c r="D769" s="236"/>
      <c r="E769" s="200"/>
      <c r="F769" s="200"/>
      <c r="G769" s="200"/>
      <c r="H769" s="236"/>
      <c r="I769" s="8"/>
      <c r="J769" s="8"/>
      <c r="K769" s="8"/>
      <c r="L769" s="8"/>
      <c r="M769" s="8"/>
      <c r="N769" s="8"/>
      <c r="O769" s="8"/>
      <c r="P769" s="217"/>
    </row>
    <row r="770" spans="1:16" ht="15" customHeight="1">
      <c r="A770" s="213"/>
      <c r="B770" s="194"/>
      <c r="C770" s="201"/>
      <c r="D770" s="236"/>
      <c r="E770" s="200"/>
      <c r="F770" s="200"/>
      <c r="G770" s="200"/>
      <c r="H770" s="236"/>
      <c r="I770" s="8"/>
      <c r="J770" s="8"/>
      <c r="K770" s="8"/>
      <c r="L770" s="8"/>
      <c r="M770" s="8"/>
      <c r="N770" s="8"/>
      <c r="O770" s="8"/>
      <c r="P770" s="217"/>
    </row>
    <row r="771" spans="1:16" ht="15" customHeight="1">
      <c r="A771" s="213"/>
      <c r="B771" s="194"/>
      <c r="C771" s="201"/>
      <c r="D771" s="236"/>
      <c r="E771" s="200"/>
      <c r="F771" s="200"/>
      <c r="G771" s="200"/>
      <c r="H771" s="236"/>
      <c r="I771" s="8"/>
      <c r="J771" s="8"/>
      <c r="K771" s="8"/>
      <c r="L771" s="8"/>
      <c r="M771" s="8"/>
      <c r="N771" s="8"/>
      <c r="O771" s="8"/>
      <c r="P771" s="217"/>
    </row>
    <row r="772" spans="1:16" ht="15" customHeight="1">
      <c r="A772" s="213"/>
      <c r="B772" s="194"/>
      <c r="C772" s="201"/>
      <c r="D772" s="236"/>
      <c r="E772" s="200"/>
      <c r="F772" s="200"/>
      <c r="G772" s="200"/>
      <c r="H772" s="236"/>
      <c r="I772" s="8"/>
      <c r="J772" s="8"/>
      <c r="K772" s="8"/>
      <c r="L772" s="8"/>
      <c r="M772" s="8"/>
      <c r="N772" s="8"/>
      <c r="O772" s="8"/>
      <c r="P772" s="217"/>
    </row>
    <row r="773" spans="1:16" ht="15" customHeight="1">
      <c r="A773" s="213"/>
      <c r="B773" s="194"/>
      <c r="C773" s="201"/>
      <c r="D773" s="236"/>
      <c r="E773" s="200"/>
      <c r="F773" s="200"/>
      <c r="G773" s="200"/>
      <c r="H773" s="236"/>
      <c r="I773" s="8"/>
      <c r="J773" s="8"/>
      <c r="K773" s="8"/>
      <c r="L773" s="8"/>
      <c r="M773" s="8"/>
      <c r="N773" s="8"/>
      <c r="O773" s="8"/>
      <c r="P773" s="217"/>
    </row>
    <row r="774" spans="1:16" ht="15" customHeight="1">
      <c r="A774" s="213"/>
      <c r="B774" s="194"/>
      <c r="C774" s="201"/>
      <c r="D774" s="236"/>
      <c r="E774" s="200"/>
      <c r="F774" s="200"/>
      <c r="G774" s="200"/>
      <c r="H774" s="236"/>
      <c r="I774" s="8"/>
      <c r="J774" s="8"/>
      <c r="K774" s="8"/>
      <c r="L774" s="8"/>
      <c r="M774" s="8"/>
      <c r="N774" s="8"/>
      <c r="O774" s="8"/>
      <c r="P774" s="217"/>
    </row>
    <row r="775" spans="1:16" ht="15" customHeight="1">
      <c r="A775" s="213"/>
      <c r="B775" s="194"/>
      <c r="C775" s="201"/>
      <c r="D775" s="237"/>
      <c r="E775" s="200"/>
      <c r="F775" s="200"/>
      <c r="G775" s="200"/>
      <c r="H775" s="237"/>
      <c r="I775" s="8"/>
      <c r="J775" s="8"/>
      <c r="K775" s="8"/>
      <c r="L775" s="8"/>
      <c r="M775" s="8"/>
      <c r="N775" s="8"/>
      <c r="O775" s="8"/>
      <c r="P775" s="217"/>
    </row>
    <row r="776" spans="1:16" ht="15" customHeight="1">
      <c r="A776" s="213">
        <v>10</v>
      </c>
      <c r="B776" s="193" t="s">
        <v>119</v>
      </c>
      <c r="C776" s="201">
        <v>14338.2</v>
      </c>
      <c r="D776" s="235">
        <v>43002.02</v>
      </c>
      <c r="E776" s="200">
        <f>C776*0.79*12</f>
        <v>135926.13600000003</v>
      </c>
      <c r="F776" s="200">
        <f>E776*10%</f>
        <v>13592.613600000004</v>
      </c>
      <c r="G776" s="200">
        <f>E776-F776</f>
        <v>122333.52240000002</v>
      </c>
      <c r="H776" s="235">
        <f>D776+G776</f>
        <v>165335.5424</v>
      </c>
      <c r="I776" s="8"/>
      <c r="J776" s="8"/>
      <c r="K776" s="8"/>
      <c r="L776" s="8"/>
      <c r="M776" s="8"/>
      <c r="N776" s="8"/>
      <c r="O776" s="8"/>
      <c r="P776" s="217">
        <f>H776-L776-L777-L778-L779-L780-L781-L782-L783</f>
        <v>165335.5424</v>
      </c>
    </row>
    <row r="777" spans="1:16" ht="15" customHeight="1">
      <c r="A777" s="213"/>
      <c r="B777" s="193"/>
      <c r="C777" s="201"/>
      <c r="D777" s="236"/>
      <c r="E777" s="200"/>
      <c r="F777" s="200"/>
      <c r="G777" s="200"/>
      <c r="H777" s="236"/>
      <c r="I777" s="8"/>
      <c r="J777" s="8"/>
      <c r="K777" s="8"/>
      <c r="L777" s="8"/>
      <c r="M777" s="8"/>
      <c r="N777" s="8"/>
      <c r="O777" s="8"/>
      <c r="P777" s="217"/>
    </row>
    <row r="778" spans="1:16" ht="15" customHeight="1">
      <c r="A778" s="213"/>
      <c r="B778" s="193"/>
      <c r="C778" s="201"/>
      <c r="D778" s="236"/>
      <c r="E778" s="200"/>
      <c r="F778" s="200"/>
      <c r="G778" s="200"/>
      <c r="H778" s="236"/>
      <c r="I778" s="8"/>
      <c r="J778" s="8"/>
      <c r="K778" s="8"/>
      <c r="L778" s="8"/>
      <c r="M778" s="8"/>
      <c r="N778" s="8"/>
      <c r="O778" s="8"/>
      <c r="P778" s="217"/>
    </row>
    <row r="779" spans="1:16" ht="15" customHeight="1">
      <c r="A779" s="213"/>
      <c r="B779" s="193"/>
      <c r="C779" s="201"/>
      <c r="D779" s="236"/>
      <c r="E779" s="200"/>
      <c r="F779" s="200"/>
      <c r="G779" s="200"/>
      <c r="H779" s="236"/>
      <c r="I779" s="8"/>
      <c r="J779" s="8"/>
      <c r="K779" s="8"/>
      <c r="L779" s="8"/>
      <c r="M779" s="8"/>
      <c r="N779" s="8"/>
      <c r="O779" s="8"/>
      <c r="P779" s="217"/>
    </row>
    <row r="780" spans="1:16" ht="15" customHeight="1">
      <c r="A780" s="213"/>
      <c r="B780" s="193"/>
      <c r="C780" s="201"/>
      <c r="D780" s="236"/>
      <c r="E780" s="200"/>
      <c r="F780" s="200"/>
      <c r="G780" s="200"/>
      <c r="H780" s="236"/>
      <c r="I780" s="8"/>
      <c r="J780" s="8"/>
      <c r="K780" s="8"/>
      <c r="L780" s="8"/>
      <c r="M780" s="8"/>
      <c r="N780" s="8"/>
      <c r="O780" s="8"/>
      <c r="P780" s="217"/>
    </row>
    <row r="781" spans="1:16" ht="15" customHeight="1">
      <c r="A781" s="213"/>
      <c r="B781" s="193"/>
      <c r="C781" s="201"/>
      <c r="D781" s="236"/>
      <c r="E781" s="200"/>
      <c r="F781" s="200"/>
      <c r="G781" s="200"/>
      <c r="H781" s="236"/>
      <c r="I781" s="8"/>
      <c r="J781" s="8"/>
      <c r="K781" s="8"/>
      <c r="L781" s="8"/>
      <c r="M781" s="8"/>
      <c r="N781" s="8"/>
      <c r="O781" s="8"/>
      <c r="P781" s="217"/>
    </row>
    <row r="782" spans="1:16" ht="15" customHeight="1">
      <c r="A782" s="213"/>
      <c r="B782" s="193"/>
      <c r="C782" s="201"/>
      <c r="D782" s="236"/>
      <c r="E782" s="200"/>
      <c r="F782" s="200"/>
      <c r="G782" s="200"/>
      <c r="H782" s="236"/>
      <c r="I782" s="8"/>
      <c r="J782" s="8"/>
      <c r="K782" s="8"/>
      <c r="L782" s="8"/>
      <c r="M782" s="8"/>
      <c r="N782" s="8"/>
      <c r="O782" s="8"/>
      <c r="P782" s="217"/>
    </row>
    <row r="783" spans="1:16" ht="15" customHeight="1">
      <c r="A783" s="213"/>
      <c r="B783" s="193"/>
      <c r="C783" s="201"/>
      <c r="D783" s="237"/>
      <c r="E783" s="200"/>
      <c r="F783" s="200"/>
      <c r="G783" s="200"/>
      <c r="H783" s="237"/>
      <c r="I783" s="8"/>
      <c r="J783" s="8"/>
      <c r="K783" s="8"/>
      <c r="L783" s="8"/>
      <c r="M783" s="8"/>
      <c r="N783" s="8"/>
      <c r="O783" s="8"/>
      <c r="P783" s="217"/>
    </row>
    <row r="784" spans="1:16" ht="15" customHeight="1">
      <c r="A784" s="213">
        <v>11</v>
      </c>
      <c r="B784" s="193" t="s">
        <v>120</v>
      </c>
      <c r="C784" s="201">
        <v>10685.9</v>
      </c>
      <c r="D784" s="235">
        <v>120839.19</v>
      </c>
      <c r="E784" s="200">
        <f>C784*0.79*12</f>
        <v>101302.33200000001</v>
      </c>
      <c r="F784" s="200">
        <f>E784*10%</f>
        <v>10130.233200000002</v>
      </c>
      <c r="G784" s="200">
        <f>E784-F784</f>
        <v>91172.0988</v>
      </c>
      <c r="H784" s="235">
        <f>D784+G784</f>
        <v>212011.2888</v>
      </c>
      <c r="I784" s="8"/>
      <c r="J784" s="8"/>
      <c r="K784" s="8"/>
      <c r="L784" s="8"/>
      <c r="M784" s="8"/>
      <c r="N784" s="8"/>
      <c r="O784" s="8"/>
      <c r="P784" s="217">
        <f>H784-L784-L785-L786-L787-L788-L789-L790-L791</f>
        <v>212011.2888</v>
      </c>
    </row>
    <row r="785" spans="1:16" ht="15" customHeight="1">
      <c r="A785" s="213"/>
      <c r="B785" s="193"/>
      <c r="C785" s="201"/>
      <c r="D785" s="236"/>
      <c r="E785" s="200"/>
      <c r="F785" s="200"/>
      <c r="G785" s="200"/>
      <c r="H785" s="236"/>
      <c r="I785" s="8"/>
      <c r="J785" s="8"/>
      <c r="K785" s="8"/>
      <c r="L785" s="8"/>
      <c r="M785" s="8"/>
      <c r="N785" s="8"/>
      <c r="O785" s="8"/>
      <c r="P785" s="217"/>
    </row>
    <row r="786" spans="1:16" ht="15" customHeight="1">
      <c r="A786" s="213"/>
      <c r="B786" s="193"/>
      <c r="C786" s="201"/>
      <c r="D786" s="236"/>
      <c r="E786" s="200"/>
      <c r="F786" s="200"/>
      <c r="G786" s="200"/>
      <c r="H786" s="236"/>
      <c r="I786" s="8"/>
      <c r="J786" s="8"/>
      <c r="K786" s="8"/>
      <c r="L786" s="8"/>
      <c r="M786" s="8"/>
      <c r="N786" s="8"/>
      <c r="O786" s="8"/>
      <c r="P786" s="217"/>
    </row>
    <row r="787" spans="1:16" ht="15" customHeight="1">
      <c r="A787" s="213"/>
      <c r="B787" s="193"/>
      <c r="C787" s="201"/>
      <c r="D787" s="236"/>
      <c r="E787" s="200"/>
      <c r="F787" s="200"/>
      <c r="G787" s="200"/>
      <c r="H787" s="236"/>
      <c r="I787" s="8"/>
      <c r="J787" s="8"/>
      <c r="K787" s="8"/>
      <c r="L787" s="8"/>
      <c r="M787" s="8"/>
      <c r="N787" s="8"/>
      <c r="O787" s="8"/>
      <c r="P787" s="217"/>
    </row>
    <row r="788" spans="1:16" ht="15" customHeight="1">
      <c r="A788" s="213"/>
      <c r="B788" s="193"/>
      <c r="C788" s="201"/>
      <c r="D788" s="236"/>
      <c r="E788" s="200"/>
      <c r="F788" s="200"/>
      <c r="G788" s="200"/>
      <c r="H788" s="236"/>
      <c r="I788" s="8"/>
      <c r="J788" s="8"/>
      <c r="K788" s="8"/>
      <c r="L788" s="8"/>
      <c r="M788" s="8"/>
      <c r="N788" s="8"/>
      <c r="O788" s="8"/>
      <c r="P788" s="217"/>
    </row>
    <row r="789" spans="1:16" ht="15" customHeight="1">
      <c r="A789" s="213"/>
      <c r="B789" s="193"/>
      <c r="C789" s="201"/>
      <c r="D789" s="236"/>
      <c r="E789" s="200"/>
      <c r="F789" s="200"/>
      <c r="G789" s="200"/>
      <c r="H789" s="236"/>
      <c r="I789" s="8"/>
      <c r="J789" s="8"/>
      <c r="K789" s="8"/>
      <c r="L789" s="8"/>
      <c r="M789" s="8"/>
      <c r="N789" s="8"/>
      <c r="O789" s="8"/>
      <c r="P789" s="217"/>
    </row>
    <row r="790" spans="1:16" ht="15" customHeight="1">
      <c r="A790" s="213"/>
      <c r="B790" s="193"/>
      <c r="C790" s="201"/>
      <c r="D790" s="236"/>
      <c r="E790" s="200"/>
      <c r="F790" s="200"/>
      <c r="G790" s="200"/>
      <c r="H790" s="236"/>
      <c r="I790" s="8"/>
      <c r="J790" s="8"/>
      <c r="K790" s="8"/>
      <c r="L790" s="8"/>
      <c r="M790" s="8"/>
      <c r="N790" s="8"/>
      <c r="O790" s="8"/>
      <c r="P790" s="217"/>
    </row>
    <row r="791" spans="1:16" ht="15" customHeight="1">
      <c r="A791" s="213"/>
      <c r="B791" s="193"/>
      <c r="C791" s="201"/>
      <c r="D791" s="237"/>
      <c r="E791" s="200"/>
      <c r="F791" s="200"/>
      <c r="G791" s="200"/>
      <c r="H791" s="237"/>
      <c r="I791" s="8"/>
      <c r="J791" s="8"/>
      <c r="K791" s="8"/>
      <c r="L791" s="8"/>
      <c r="M791" s="8"/>
      <c r="N791" s="8"/>
      <c r="O791" s="8"/>
      <c r="P791" s="217"/>
    </row>
    <row r="792" spans="1:16" ht="15" customHeight="1">
      <c r="A792" s="213">
        <v>12</v>
      </c>
      <c r="B792" s="193" t="s">
        <v>121</v>
      </c>
      <c r="C792" s="201">
        <v>11878.7</v>
      </c>
      <c r="D792" s="235">
        <v>31072.72</v>
      </c>
      <c r="E792" s="200">
        <f>C792*0.79*12</f>
        <v>112610.076</v>
      </c>
      <c r="F792" s="200">
        <f>E792*10%</f>
        <v>11261.0076</v>
      </c>
      <c r="G792" s="200">
        <f>E792-F792</f>
        <v>101349.0684</v>
      </c>
      <c r="H792" s="235">
        <f>D792+G792</f>
        <v>132421.78840000002</v>
      </c>
      <c r="I792" s="8"/>
      <c r="J792" s="8"/>
      <c r="K792" s="8"/>
      <c r="L792" s="8"/>
      <c r="M792" s="8"/>
      <c r="N792" s="8"/>
      <c r="O792" s="8"/>
      <c r="P792" s="217">
        <f>H792-L792-L793-L794-L795-L796-L797-L798-L799</f>
        <v>132421.78840000002</v>
      </c>
    </row>
    <row r="793" spans="1:16" ht="15" customHeight="1">
      <c r="A793" s="213"/>
      <c r="B793" s="193"/>
      <c r="C793" s="201"/>
      <c r="D793" s="236"/>
      <c r="E793" s="200"/>
      <c r="F793" s="200"/>
      <c r="G793" s="200"/>
      <c r="H793" s="236"/>
      <c r="I793" s="8"/>
      <c r="J793" s="8"/>
      <c r="K793" s="8"/>
      <c r="L793" s="8"/>
      <c r="M793" s="8"/>
      <c r="N793" s="8"/>
      <c r="O793" s="8"/>
      <c r="P793" s="217"/>
    </row>
    <row r="794" spans="1:16" ht="15" customHeight="1">
      <c r="A794" s="213"/>
      <c r="B794" s="193"/>
      <c r="C794" s="201"/>
      <c r="D794" s="236"/>
      <c r="E794" s="200"/>
      <c r="F794" s="200"/>
      <c r="G794" s="200"/>
      <c r="H794" s="236"/>
      <c r="I794" s="8"/>
      <c r="J794" s="8"/>
      <c r="K794" s="8"/>
      <c r="L794" s="8"/>
      <c r="M794" s="8"/>
      <c r="N794" s="8"/>
      <c r="O794" s="8"/>
      <c r="P794" s="217"/>
    </row>
    <row r="795" spans="1:16" ht="15" customHeight="1">
      <c r="A795" s="213"/>
      <c r="B795" s="193"/>
      <c r="C795" s="201"/>
      <c r="D795" s="236"/>
      <c r="E795" s="200"/>
      <c r="F795" s="200"/>
      <c r="G795" s="200"/>
      <c r="H795" s="236"/>
      <c r="I795" s="8"/>
      <c r="J795" s="8"/>
      <c r="K795" s="8"/>
      <c r="L795" s="8"/>
      <c r="M795" s="8"/>
      <c r="N795" s="8"/>
      <c r="O795" s="8"/>
      <c r="P795" s="217"/>
    </row>
    <row r="796" spans="1:16" ht="15" customHeight="1">
      <c r="A796" s="213"/>
      <c r="B796" s="193"/>
      <c r="C796" s="201"/>
      <c r="D796" s="236"/>
      <c r="E796" s="200"/>
      <c r="F796" s="200"/>
      <c r="G796" s="200"/>
      <c r="H796" s="236"/>
      <c r="I796" s="8"/>
      <c r="J796" s="8"/>
      <c r="K796" s="8"/>
      <c r="L796" s="8"/>
      <c r="M796" s="8"/>
      <c r="N796" s="8"/>
      <c r="O796" s="8"/>
      <c r="P796" s="217"/>
    </row>
    <row r="797" spans="1:16" ht="15" customHeight="1">
      <c r="A797" s="213"/>
      <c r="B797" s="193"/>
      <c r="C797" s="201"/>
      <c r="D797" s="236"/>
      <c r="E797" s="200"/>
      <c r="F797" s="200"/>
      <c r="G797" s="200"/>
      <c r="H797" s="236"/>
      <c r="I797" s="8"/>
      <c r="J797" s="8"/>
      <c r="K797" s="8"/>
      <c r="L797" s="8"/>
      <c r="M797" s="8"/>
      <c r="N797" s="8"/>
      <c r="O797" s="8"/>
      <c r="P797" s="217"/>
    </row>
    <row r="798" spans="1:16" ht="15" customHeight="1">
      <c r="A798" s="213"/>
      <c r="B798" s="193"/>
      <c r="C798" s="201"/>
      <c r="D798" s="236"/>
      <c r="E798" s="200"/>
      <c r="F798" s="200"/>
      <c r="G798" s="200"/>
      <c r="H798" s="236"/>
      <c r="I798" s="8"/>
      <c r="J798" s="8"/>
      <c r="K798" s="8"/>
      <c r="L798" s="8"/>
      <c r="M798" s="8"/>
      <c r="N798" s="8"/>
      <c r="O798" s="8"/>
      <c r="P798" s="217"/>
    </row>
    <row r="799" spans="1:16" ht="15" customHeight="1">
      <c r="A799" s="213"/>
      <c r="B799" s="193"/>
      <c r="C799" s="201"/>
      <c r="D799" s="237"/>
      <c r="E799" s="200"/>
      <c r="F799" s="200"/>
      <c r="G799" s="200"/>
      <c r="H799" s="237"/>
      <c r="I799" s="8"/>
      <c r="J799" s="8"/>
      <c r="K799" s="8"/>
      <c r="L799" s="8"/>
      <c r="M799" s="8"/>
      <c r="N799" s="8"/>
      <c r="O799" s="8"/>
      <c r="P799" s="217"/>
    </row>
    <row r="800" spans="1:16" ht="15" customHeight="1">
      <c r="A800" s="213">
        <v>13</v>
      </c>
      <c r="B800" s="203" t="s">
        <v>122</v>
      </c>
      <c r="C800" s="201">
        <v>10714.2</v>
      </c>
      <c r="D800" s="235">
        <v>-732.44</v>
      </c>
      <c r="E800" s="200">
        <f>C800*0.79*12</f>
        <v>101570.61600000001</v>
      </c>
      <c r="F800" s="200">
        <f>E800*10%</f>
        <v>10157.0616</v>
      </c>
      <c r="G800" s="200">
        <f>E800-F800</f>
        <v>91413.55440000001</v>
      </c>
      <c r="H800" s="235">
        <f>D800+G800</f>
        <v>90681.1144</v>
      </c>
      <c r="I800" s="8" t="s">
        <v>195</v>
      </c>
      <c r="J800" s="8">
        <v>4</v>
      </c>
      <c r="K800" s="8">
        <v>100</v>
      </c>
      <c r="L800" s="8">
        <f>K800*270</f>
        <v>27000</v>
      </c>
      <c r="M800" s="8"/>
      <c r="N800" s="8"/>
      <c r="O800" s="8"/>
      <c r="P800" s="217">
        <f>H800-L800-L801-L802-L803-L804-L805-L806-L807</f>
        <v>4881.114400000006</v>
      </c>
    </row>
    <row r="801" spans="1:16" ht="15" customHeight="1">
      <c r="A801" s="213"/>
      <c r="B801" s="203"/>
      <c r="C801" s="201"/>
      <c r="D801" s="236"/>
      <c r="E801" s="200"/>
      <c r="F801" s="200"/>
      <c r="G801" s="200"/>
      <c r="H801" s="236"/>
      <c r="I801" s="8" t="s">
        <v>203</v>
      </c>
      <c r="J801" s="8">
        <v>1</v>
      </c>
      <c r="K801" s="8">
        <v>14</v>
      </c>
      <c r="L801" s="8">
        <f>K801*4200</f>
        <v>58800</v>
      </c>
      <c r="M801" s="8"/>
      <c r="N801" s="8"/>
      <c r="O801" s="8"/>
      <c r="P801" s="217"/>
    </row>
    <row r="802" spans="1:16" ht="15" customHeight="1">
      <c r="A802" s="213"/>
      <c r="B802" s="203"/>
      <c r="C802" s="201"/>
      <c r="D802" s="236"/>
      <c r="E802" s="200"/>
      <c r="F802" s="200"/>
      <c r="G802" s="200"/>
      <c r="H802" s="236"/>
      <c r="I802" s="8"/>
      <c r="J802" s="8"/>
      <c r="K802" s="8"/>
      <c r="L802" s="8"/>
      <c r="M802" s="8"/>
      <c r="N802" s="8"/>
      <c r="O802" s="8"/>
      <c r="P802" s="217"/>
    </row>
    <row r="803" spans="1:16" ht="15" customHeight="1">
      <c r="A803" s="213"/>
      <c r="B803" s="203"/>
      <c r="C803" s="201"/>
      <c r="D803" s="236"/>
      <c r="E803" s="200"/>
      <c r="F803" s="200"/>
      <c r="G803" s="200"/>
      <c r="H803" s="236"/>
      <c r="I803" s="8"/>
      <c r="J803" s="8"/>
      <c r="K803" s="8"/>
      <c r="L803" s="8"/>
      <c r="M803" s="8"/>
      <c r="N803" s="8"/>
      <c r="O803" s="8"/>
      <c r="P803" s="217"/>
    </row>
    <row r="804" spans="1:16" ht="15" customHeight="1">
      <c r="A804" s="213"/>
      <c r="B804" s="203"/>
      <c r="C804" s="201"/>
      <c r="D804" s="236"/>
      <c r="E804" s="200"/>
      <c r="F804" s="200"/>
      <c r="G804" s="200"/>
      <c r="H804" s="236"/>
      <c r="I804" s="8"/>
      <c r="J804" s="8"/>
      <c r="K804" s="8"/>
      <c r="L804" s="8"/>
      <c r="M804" s="8"/>
      <c r="N804" s="8"/>
      <c r="O804" s="8"/>
      <c r="P804" s="217"/>
    </row>
    <row r="805" spans="1:16" ht="15" customHeight="1">
      <c r="A805" s="213"/>
      <c r="B805" s="203"/>
      <c r="C805" s="201"/>
      <c r="D805" s="236"/>
      <c r="E805" s="200"/>
      <c r="F805" s="200"/>
      <c r="G805" s="200"/>
      <c r="H805" s="236"/>
      <c r="I805" s="8"/>
      <c r="J805" s="8"/>
      <c r="K805" s="8"/>
      <c r="L805" s="8"/>
      <c r="M805" s="8"/>
      <c r="N805" s="8"/>
      <c r="O805" s="8"/>
      <c r="P805" s="217"/>
    </row>
    <row r="806" spans="1:16" ht="15" customHeight="1">
      <c r="A806" s="213"/>
      <c r="B806" s="203"/>
      <c r="C806" s="201"/>
      <c r="D806" s="236"/>
      <c r="E806" s="200"/>
      <c r="F806" s="200"/>
      <c r="G806" s="200"/>
      <c r="H806" s="236"/>
      <c r="I806" s="8"/>
      <c r="J806" s="8"/>
      <c r="K806" s="8"/>
      <c r="L806" s="8"/>
      <c r="M806" s="8"/>
      <c r="N806" s="8"/>
      <c r="O806" s="8"/>
      <c r="P806" s="217"/>
    </row>
    <row r="807" spans="1:16" ht="15" customHeight="1">
      <c r="A807" s="213"/>
      <c r="B807" s="203"/>
      <c r="C807" s="201"/>
      <c r="D807" s="237"/>
      <c r="E807" s="200"/>
      <c r="F807" s="200"/>
      <c r="G807" s="200"/>
      <c r="H807" s="237"/>
      <c r="I807" s="8"/>
      <c r="J807" s="8"/>
      <c r="K807" s="8"/>
      <c r="L807" s="8"/>
      <c r="M807" s="8"/>
      <c r="N807" s="8"/>
      <c r="O807" s="8"/>
      <c r="P807" s="217"/>
    </row>
    <row r="808" spans="1:16" ht="32.25" customHeight="1">
      <c r="A808" s="213">
        <v>14</v>
      </c>
      <c r="B808" s="203" t="s">
        <v>123</v>
      </c>
      <c r="C808" s="201">
        <v>11847.4</v>
      </c>
      <c r="D808" s="235">
        <v>13362.52</v>
      </c>
      <c r="E808" s="200">
        <f>C808*0.79*12</f>
        <v>112313.352</v>
      </c>
      <c r="F808" s="200">
        <f>E808*10%</f>
        <v>11231.335200000001</v>
      </c>
      <c r="G808" s="200">
        <f>E808-F808</f>
        <v>101082.0168</v>
      </c>
      <c r="H808" s="235">
        <f>D808+G808</f>
        <v>114444.5368</v>
      </c>
      <c r="I808" s="8" t="s">
        <v>195</v>
      </c>
      <c r="J808" s="8">
        <v>4</v>
      </c>
      <c r="K808" s="8">
        <v>50</v>
      </c>
      <c r="L808" s="8">
        <f>K808*270</f>
        <v>13500</v>
      </c>
      <c r="M808" s="8"/>
      <c r="N808" s="8"/>
      <c r="O808" s="8"/>
      <c r="P808" s="217">
        <f>H808-L808-L809-L810-L811-L812-L813-L814-L815</f>
        <v>168.53680000000168</v>
      </c>
    </row>
    <row r="809" spans="1:16" ht="29.25" customHeight="1">
      <c r="A809" s="213"/>
      <c r="B809" s="203"/>
      <c r="C809" s="201"/>
      <c r="D809" s="236"/>
      <c r="E809" s="200"/>
      <c r="F809" s="200"/>
      <c r="G809" s="200"/>
      <c r="H809" s="236"/>
      <c r="I809" s="8" t="s">
        <v>199</v>
      </c>
      <c r="J809" s="8">
        <v>5</v>
      </c>
      <c r="K809" s="8">
        <v>228</v>
      </c>
      <c r="L809" s="8">
        <f>K809*442</f>
        <v>100776</v>
      </c>
      <c r="M809" s="8"/>
      <c r="N809" s="8"/>
      <c r="O809" s="55" t="s">
        <v>371</v>
      </c>
      <c r="P809" s="217"/>
    </row>
    <row r="810" spans="1:16" ht="30.75" customHeight="1">
      <c r="A810" s="213"/>
      <c r="B810" s="203"/>
      <c r="C810" s="201"/>
      <c r="D810" s="236"/>
      <c r="E810" s="200"/>
      <c r="F810" s="200"/>
      <c r="G810" s="200"/>
      <c r="H810" s="236"/>
      <c r="I810" s="8"/>
      <c r="J810" s="8"/>
      <c r="K810" s="8"/>
      <c r="L810" s="8"/>
      <c r="M810" s="8"/>
      <c r="N810" s="8"/>
      <c r="O810" s="8"/>
      <c r="P810" s="217"/>
    </row>
    <row r="811" spans="1:16" ht="39.75" customHeight="1">
      <c r="A811" s="213"/>
      <c r="B811" s="203"/>
      <c r="C811" s="201"/>
      <c r="D811" s="236"/>
      <c r="E811" s="200"/>
      <c r="F811" s="200"/>
      <c r="G811" s="200"/>
      <c r="H811" s="236"/>
      <c r="I811" s="8"/>
      <c r="J811" s="8"/>
      <c r="K811" s="8"/>
      <c r="L811" s="8"/>
      <c r="M811" s="8"/>
      <c r="N811" s="8"/>
      <c r="O811" s="8"/>
      <c r="P811" s="217"/>
    </row>
    <row r="812" spans="1:16" ht="15" customHeight="1">
      <c r="A812" s="213"/>
      <c r="B812" s="203"/>
      <c r="C812" s="201"/>
      <c r="D812" s="236"/>
      <c r="E812" s="200"/>
      <c r="F812" s="200"/>
      <c r="G812" s="200"/>
      <c r="H812" s="236"/>
      <c r="I812" s="8"/>
      <c r="J812" s="8"/>
      <c r="K812" s="8"/>
      <c r="L812" s="8"/>
      <c r="M812" s="8"/>
      <c r="N812" s="8"/>
      <c r="O812" s="8"/>
      <c r="P812" s="217"/>
    </row>
    <row r="813" spans="1:16" ht="15" customHeight="1">
      <c r="A813" s="213"/>
      <c r="B813" s="203"/>
      <c r="C813" s="201"/>
      <c r="D813" s="236"/>
      <c r="E813" s="200"/>
      <c r="F813" s="200"/>
      <c r="G813" s="200"/>
      <c r="H813" s="236"/>
      <c r="I813" s="8"/>
      <c r="J813" s="8"/>
      <c r="K813" s="8"/>
      <c r="L813" s="8"/>
      <c r="M813" s="8"/>
      <c r="N813" s="8"/>
      <c r="O813" s="8"/>
      <c r="P813" s="217"/>
    </row>
    <row r="814" spans="1:16" ht="15" customHeight="1">
      <c r="A814" s="213"/>
      <c r="B814" s="203"/>
      <c r="C814" s="201"/>
      <c r="D814" s="236"/>
      <c r="E814" s="200"/>
      <c r="F814" s="200"/>
      <c r="G814" s="200"/>
      <c r="H814" s="236"/>
      <c r="I814" s="8"/>
      <c r="J814" s="8"/>
      <c r="K814" s="8"/>
      <c r="L814" s="8"/>
      <c r="M814" s="8"/>
      <c r="N814" s="8"/>
      <c r="O814" s="8"/>
      <c r="P814" s="217"/>
    </row>
    <row r="815" spans="1:16" ht="15" customHeight="1">
      <c r="A815" s="213"/>
      <c r="B815" s="203"/>
      <c r="C815" s="201"/>
      <c r="D815" s="237"/>
      <c r="E815" s="200"/>
      <c r="F815" s="200"/>
      <c r="G815" s="200"/>
      <c r="H815" s="237"/>
      <c r="I815" s="8"/>
      <c r="J815" s="8"/>
      <c r="K815" s="8"/>
      <c r="L815" s="8"/>
      <c r="M815" s="8"/>
      <c r="N815" s="8"/>
      <c r="O815" s="8"/>
      <c r="P815" s="217"/>
    </row>
    <row r="816" spans="1:16" ht="24.75" customHeight="1">
      <c r="A816" s="213">
        <v>15</v>
      </c>
      <c r="B816" s="203" t="s">
        <v>124</v>
      </c>
      <c r="C816" s="201">
        <v>10585.3</v>
      </c>
      <c r="D816" s="235">
        <v>30589.87</v>
      </c>
      <c r="E816" s="200">
        <f>C816*0.79*12</f>
        <v>100348.644</v>
      </c>
      <c r="F816" s="200">
        <f>E816*10%</f>
        <v>10034.8644</v>
      </c>
      <c r="G816" s="200">
        <f>E816-F816</f>
        <v>90313.7796</v>
      </c>
      <c r="H816" s="235">
        <f>D816+G816</f>
        <v>120903.64959999999</v>
      </c>
      <c r="I816" s="8" t="s">
        <v>189</v>
      </c>
      <c r="J816" s="8">
        <v>1</v>
      </c>
      <c r="K816" s="8">
        <v>9</v>
      </c>
      <c r="L816" s="8">
        <f>K816*4200</f>
        <v>37800</v>
      </c>
      <c r="M816" s="8"/>
      <c r="N816" s="8"/>
      <c r="O816" s="8"/>
      <c r="P816" s="217">
        <f>H816-L816-L817-L818-L819-L820-L821-L822-L823</f>
        <v>7563.64959999999</v>
      </c>
    </row>
    <row r="817" spans="1:16" ht="44.25" customHeight="1">
      <c r="A817" s="213"/>
      <c r="B817" s="203"/>
      <c r="C817" s="201"/>
      <c r="D817" s="236"/>
      <c r="E817" s="200"/>
      <c r="F817" s="200"/>
      <c r="G817" s="200"/>
      <c r="H817" s="236"/>
      <c r="I817" s="8" t="s">
        <v>198</v>
      </c>
      <c r="J817" s="8">
        <v>10</v>
      </c>
      <c r="K817" s="8">
        <v>6</v>
      </c>
      <c r="L817" s="8">
        <f>K817*1790</f>
        <v>10740</v>
      </c>
      <c r="M817" s="8"/>
      <c r="N817" s="8"/>
      <c r="O817" s="8" t="s">
        <v>227</v>
      </c>
      <c r="P817" s="217"/>
    </row>
    <row r="818" spans="1:16" ht="27.75" customHeight="1">
      <c r="A818" s="213"/>
      <c r="B818" s="203"/>
      <c r="C818" s="201"/>
      <c r="D818" s="236"/>
      <c r="E818" s="200"/>
      <c r="F818" s="200"/>
      <c r="G818" s="200"/>
      <c r="H818" s="236"/>
      <c r="I818" s="8" t="s">
        <v>195</v>
      </c>
      <c r="J818" s="8">
        <v>4</v>
      </c>
      <c r="K818" s="8">
        <v>240</v>
      </c>
      <c r="L818" s="8">
        <f>K818*270</f>
        <v>64800</v>
      </c>
      <c r="M818" s="8"/>
      <c r="N818" s="8"/>
      <c r="O818" s="8"/>
      <c r="P818" s="217"/>
    </row>
    <row r="819" spans="1:16" ht="27.75" customHeight="1">
      <c r="A819" s="213"/>
      <c r="B819" s="203"/>
      <c r="C819" s="201"/>
      <c r="D819" s="236"/>
      <c r="E819" s="200"/>
      <c r="F819" s="200"/>
      <c r="G819" s="200"/>
      <c r="H819" s="236"/>
      <c r="I819" s="8"/>
      <c r="J819" s="8"/>
      <c r="K819" s="8"/>
      <c r="L819" s="8"/>
      <c r="M819" s="8"/>
      <c r="N819" s="8"/>
      <c r="O819" s="8"/>
      <c r="P819" s="217"/>
    </row>
    <row r="820" spans="1:16" ht="15" customHeight="1">
      <c r="A820" s="213"/>
      <c r="B820" s="203"/>
      <c r="C820" s="201"/>
      <c r="D820" s="236"/>
      <c r="E820" s="200"/>
      <c r="F820" s="200"/>
      <c r="G820" s="200"/>
      <c r="H820" s="236"/>
      <c r="I820" s="8"/>
      <c r="J820" s="8"/>
      <c r="K820" s="8"/>
      <c r="L820" s="8"/>
      <c r="M820" s="8"/>
      <c r="N820" s="8"/>
      <c r="O820" s="8"/>
      <c r="P820" s="217"/>
    </row>
    <row r="821" spans="1:16" ht="15" customHeight="1">
      <c r="A821" s="213"/>
      <c r="B821" s="203"/>
      <c r="C821" s="201"/>
      <c r="D821" s="236"/>
      <c r="E821" s="200"/>
      <c r="F821" s="200"/>
      <c r="G821" s="200"/>
      <c r="H821" s="236"/>
      <c r="I821" s="8"/>
      <c r="J821" s="8"/>
      <c r="K821" s="8"/>
      <c r="L821" s="8"/>
      <c r="M821" s="8"/>
      <c r="N821" s="8"/>
      <c r="O821" s="8"/>
      <c r="P821" s="217"/>
    </row>
    <row r="822" spans="1:16" ht="15" customHeight="1">
      <c r="A822" s="213"/>
      <c r="B822" s="203"/>
      <c r="C822" s="201"/>
      <c r="D822" s="236"/>
      <c r="E822" s="200"/>
      <c r="F822" s="200"/>
      <c r="G822" s="200"/>
      <c r="H822" s="236"/>
      <c r="I822" s="8"/>
      <c r="J822" s="8"/>
      <c r="K822" s="8"/>
      <c r="L822" s="8"/>
      <c r="M822" s="8"/>
      <c r="N822" s="8"/>
      <c r="O822" s="8"/>
      <c r="P822" s="217"/>
    </row>
    <row r="823" spans="1:16" ht="15" customHeight="1">
      <c r="A823" s="213"/>
      <c r="B823" s="203"/>
      <c r="C823" s="201"/>
      <c r="D823" s="237"/>
      <c r="E823" s="200"/>
      <c r="F823" s="200"/>
      <c r="G823" s="200"/>
      <c r="H823" s="237"/>
      <c r="I823" s="8"/>
      <c r="J823" s="8"/>
      <c r="K823" s="8"/>
      <c r="L823" s="8"/>
      <c r="M823" s="8"/>
      <c r="N823" s="8"/>
      <c r="O823" s="8"/>
      <c r="P823" s="217"/>
    </row>
    <row r="824" spans="1:16" ht="15" customHeight="1">
      <c r="A824" s="243">
        <v>16</v>
      </c>
      <c r="B824" s="203" t="s">
        <v>125</v>
      </c>
      <c r="C824" s="201">
        <v>10798.4</v>
      </c>
      <c r="D824" s="235">
        <v>-14472.5</v>
      </c>
      <c r="E824" s="200">
        <f>C824*0.79*12</f>
        <v>102368.83200000001</v>
      </c>
      <c r="F824" s="200">
        <f>E824*10%</f>
        <v>10236.883200000002</v>
      </c>
      <c r="G824" s="200">
        <f>E824-F824</f>
        <v>92131.94880000001</v>
      </c>
      <c r="H824" s="235">
        <f>D824+G824</f>
        <v>77659.44880000001</v>
      </c>
      <c r="I824" s="48" t="s">
        <v>203</v>
      </c>
      <c r="J824" s="48">
        <v>1</v>
      </c>
      <c r="K824" s="48">
        <v>15</v>
      </c>
      <c r="L824" s="48">
        <f>K824*4200</f>
        <v>63000</v>
      </c>
      <c r="M824" s="8"/>
      <c r="N824" s="8"/>
      <c r="O824" s="8"/>
      <c r="P824" s="217">
        <f>H824-L824-L825-L826-L827-L828-L829-L830-L831</f>
        <v>14659.448800000013</v>
      </c>
    </row>
    <row r="825" spans="1:16" ht="15" customHeight="1">
      <c r="A825" s="243"/>
      <c r="B825" s="203"/>
      <c r="C825" s="201"/>
      <c r="D825" s="236"/>
      <c r="E825" s="200"/>
      <c r="F825" s="200"/>
      <c r="G825" s="200"/>
      <c r="H825" s="236"/>
      <c r="I825" s="8"/>
      <c r="J825" s="8"/>
      <c r="K825" s="8"/>
      <c r="L825" s="8"/>
      <c r="M825" s="8"/>
      <c r="N825" s="8"/>
      <c r="O825" s="8"/>
      <c r="P825" s="217"/>
    </row>
    <row r="826" spans="1:16" ht="15" customHeight="1">
      <c r="A826" s="243"/>
      <c r="B826" s="203"/>
      <c r="C826" s="201"/>
      <c r="D826" s="236"/>
      <c r="E826" s="200"/>
      <c r="F826" s="200"/>
      <c r="G826" s="200"/>
      <c r="H826" s="236"/>
      <c r="I826" s="8"/>
      <c r="J826" s="8"/>
      <c r="K826" s="8"/>
      <c r="L826" s="8"/>
      <c r="M826" s="8"/>
      <c r="N826" s="8"/>
      <c r="O826" s="8"/>
      <c r="P826" s="217"/>
    </row>
    <row r="827" spans="1:16" ht="15" customHeight="1">
      <c r="A827" s="243"/>
      <c r="B827" s="203"/>
      <c r="C827" s="201"/>
      <c r="D827" s="236"/>
      <c r="E827" s="200"/>
      <c r="F827" s="200"/>
      <c r="G827" s="200"/>
      <c r="H827" s="236"/>
      <c r="I827" s="8"/>
      <c r="J827" s="8"/>
      <c r="K827" s="8"/>
      <c r="L827" s="8"/>
      <c r="M827" s="8"/>
      <c r="N827" s="8"/>
      <c r="O827" s="8"/>
      <c r="P827" s="217"/>
    </row>
    <row r="828" spans="1:16" ht="15" customHeight="1">
      <c r="A828" s="243"/>
      <c r="B828" s="203"/>
      <c r="C828" s="201"/>
      <c r="D828" s="236"/>
      <c r="E828" s="200"/>
      <c r="F828" s="200"/>
      <c r="G828" s="200"/>
      <c r="H828" s="236"/>
      <c r="I828" s="8"/>
      <c r="J828" s="8"/>
      <c r="K828" s="8"/>
      <c r="L828" s="8"/>
      <c r="M828" s="8"/>
      <c r="N828" s="8"/>
      <c r="O828" s="8"/>
      <c r="P828" s="217"/>
    </row>
    <row r="829" spans="1:16" ht="15" customHeight="1">
      <c r="A829" s="243"/>
      <c r="B829" s="203"/>
      <c r="C829" s="201"/>
      <c r="D829" s="236"/>
      <c r="E829" s="200"/>
      <c r="F829" s="200"/>
      <c r="G829" s="200"/>
      <c r="H829" s="236"/>
      <c r="I829" s="8"/>
      <c r="J829" s="8"/>
      <c r="K829" s="8"/>
      <c r="L829" s="8"/>
      <c r="M829" s="8"/>
      <c r="N829" s="8"/>
      <c r="O829" s="8"/>
      <c r="P829" s="217"/>
    </row>
    <row r="830" spans="1:16" ht="15" customHeight="1">
      <c r="A830" s="243"/>
      <c r="B830" s="203"/>
      <c r="C830" s="201"/>
      <c r="D830" s="236"/>
      <c r="E830" s="200"/>
      <c r="F830" s="200"/>
      <c r="G830" s="200"/>
      <c r="H830" s="236"/>
      <c r="I830" s="8"/>
      <c r="J830" s="8"/>
      <c r="K830" s="8"/>
      <c r="L830" s="8"/>
      <c r="M830" s="8"/>
      <c r="N830" s="8"/>
      <c r="O830" s="8"/>
      <c r="P830" s="217"/>
    </row>
    <row r="831" spans="1:16" ht="15" customHeight="1">
      <c r="A831" s="243"/>
      <c r="B831" s="203"/>
      <c r="C831" s="201"/>
      <c r="D831" s="237"/>
      <c r="E831" s="200"/>
      <c r="F831" s="200"/>
      <c r="G831" s="200"/>
      <c r="H831" s="237"/>
      <c r="I831" s="8"/>
      <c r="J831" s="8"/>
      <c r="K831" s="8"/>
      <c r="L831" s="8"/>
      <c r="M831" s="8"/>
      <c r="N831" s="8"/>
      <c r="O831" s="8"/>
      <c r="P831" s="217"/>
    </row>
    <row r="832" spans="1:16" ht="15" customHeight="1">
      <c r="A832" s="213">
        <v>17</v>
      </c>
      <c r="B832" s="194" t="s">
        <v>126</v>
      </c>
      <c r="C832" s="201">
        <v>13081</v>
      </c>
      <c r="D832" s="235">
        <v>27704.62</v>
      </c>
      <c r="E832" s="200">
        <f>C832*0.79*12</f>
        <v>124007.88</v>
      </c>
      <c r="F832" s="200">
        <f>E832*10%</f>
        <v>12400.788</v>
      </c>
      <c r="G832" s="200">
        <f>E832-F832</f>
        <v>111607.092</v>
      </c>
      <c r="H832" s="235">
        <f>D832+G832</f>
        <v>139311.712</v>
      </c>
      <c r="I832" s="8" t="s">
        <v>199</v>
      </c>
      <c r="J832" s="8">
        <v>2</v>
      </c>
      <c r="K832" s="8">
        <v>150</v>
      </c>
      <c r="L832" s="8">
        <f>K832*442</f>
        <v>66300</v>
      </c>
      <c r="M832" s="8"/>
      <c r="N832" s="8"/>
      <c r="O832" s="8"/>
      <c r="P832" s="217">
        <f>H832-L832-L833-L834-L835-L836-L837-L838-L839</f>
        <v>9981.712</v>
      </c>
    </row>
    <row r="833" spans="1:16" ht="15" customHeight="1">
      <c r="A833" s="213"/>
      <c r="B833" s="194"/>
      <c r="C833" s="201"/>
      <c r="D833" s="236"/>
      <c r="E833" s="200"/>
      <c r="F833" s="200"/>
      <c r="G833" s="200"/>
      <c r="H833" s="236"/>
      <c r="I833" s="8" t="s">
        <v>195</v>
      </c>
      <c r="J833" s="8">
        <v>4</v>
      </c>
      <c r="K833" s="8">
        <v>200</v>
      </c>
      <c r="L833" s="8">
        <f>K833*270</f>
        <v>54000</v>
      </c>
      <c r="M833" s="8"/>
      <c r="N833" s="8"/>
      <c r="O833" s="8"/>
      <c r="P833" s="217"/>
    </row>
    <row r="834" spans="1:16" ht="15" customHeight="1">
      <c r="A834" s="213"/>
      <c r="B834" s="194"/>
      <c r="C834" s="201"/>
      <c r="D834" s="236"/>
      <c r="E834" s="200"/>
      <c r="F834" s="200"/>
      <c r="G834" s="200"/>
      <c r="H834" s="236"/>
      <c r="I834" s="8" t="s">
        <v>198</v>
      </c>
      <c r="J834" s="8">
        <v>10</v>
      </c>
      <c r="K834" s="8">
        <v>6</v>
      </c>
      <c r="L834" s="8">
        <f>K834*1505</f>
        <v>9030</v>
      </c>
      <c r="M834" s="8"/>
      <c r="N834" s="8"/>
      <c r="O834" s="8" t="s">
        <v>233</v>
      </c>
      <c r="P834" s="217"/>
    </row>
    <row r="835" spans="1:16" ht="41.25" customHeight="1">
      <c r="A835" s="213"/>
      <c r="B835" s="194"/>
      <c r="C835" s="201"/>
      <c r="D835" s="236"/>
      <c r="E835" s="200"/>
      <c r="F835" s="200"/>
      <c r="G835" s="200"/>
      <c r="H835" s="236"/>
      <c r="I835" s="42" t="s">
        <v>313</v>
      </c>
      <c r="J835" s="42">
        <v>6</v>
      </c>
      <c r="K835" s="42"/>
      <c r="L835" s="42"/>
      <c r="M835" s="42"/>
      <c r="N835" s="42"/>
      <c r="O835" s="42" t="s">
        <v>217</v>
      </c>
      <c r="P835" s="217"/>
    </row>
    <row r="836" spans="1:16" ht="15" customHeight="1">
      <c r="A836" s="213"/>
      <c r="B836" s="194"/>
      <c r="C836" s="201"/>
      <c r="D836" s="236"/>
      <c r="E836" s="200"/>
      <c r="F836" s="200"/>
      <c r="G836" s="200"/>
      <c r="H836" s="236"/>
      <c r="I836" s="8"/>
      <c r="J836" s="8"/>
      <c r="K836" s="8"/>
      <c r="L836" s="8"/>
      <c r="M836" s="8"/>
      <c r="N836" s="8"/>
      <c r="O836" s="8"/>
      <c r="P836" s="217"/>
    </row>
    <row r="837" spans="1:16" ht="15" customHeight="1">
      <c r="A837" s="213"/>
      <c r="B837" s="194"/>
      <c r="C837" s="201"/>
      <c r="D837" s="236"/>
      <c r="E837" s="200"/>
      <c r="F837" s="200"/>
      <c r="G837" s="200"/>
      <c r="H837" s="236"/>
      <c r="I837" s="8"/>
      <c r="J837" s="8"/>
      <c r="K837" s="8"/>
      <c r="L837" s="8"/>
      <c r="M837" s="8"/>
      <c r="N837" s="8"/>
      <c r="O837" s="8"/>
      <c r="P837" s="217"/>
    </row>
    <row r="838" spans="1:16" ht="15" customHeight="1">
      <c r="A838" s="213"/>
      <c r="B838" s="194"/>
      <c r="C838" s="201"/>
      <c r="D838" s="236"/>
      <c r="E838" s="200"/>
      <c r="F838" s="200"/>
      <c r="G838" s="200"/>
      <c r="H838" s="236"/>
      <c r="I838" s="8"/>
      <c r="J838" s="8"/>
      <c r="K838" s="8"/>
      <c r="L838" s="8"/>
      <c r="M838" s="8"/>
      <c r="N838" s="8"/>
      <c r="O838" s="8"/>
      <c r="P838" s="217"/>
    </row>
    <row r="839" spans="1:16" ht="15" customHeight="1">
      <c r="A839" s="213"/>
      <c r="B839" s="194"/>
      <c r="C839" s="201"/>
      <c r="D839" s="237"/>
      <c r="E839" s="200"/>
      <c r="F839" s="200"/>
      <c r="G839" s="200"/>
      <c r="H839" s="237"/>
      <c r="I839" s="8"/>
      <c r="J839" s="8"/>
      <c r="K839" s="8"/>
      <c r="L839" s="8"/>
      <c r="M839" s="8"/>
      <c r="N839" s="8"/>
      <c r="O839" s="8"/>
      <c r="P839" s="217"/>
    </row>
    <row r="840" spans="1:16" ht="24" customHeight="1">
      <c r="A840" s="213">
        <v>18</v>
      </c>
      <c r="B840" s="194" t="s">
        <v>127</v>
      </c>
      <c r="C840" s="201">
        <v>12979.9</v>
      </c>
      <c r="D840" s="235">
        <v>65329.43</v>
      </c>
      <c r="E840" s="200">
        <f>C840*0.79*12</f>
        <v>123049.45200000002</v>
      </c>
      <c r="F840" s="200">
        <f>E840*10%</f>
        <v>12304.945200000002</v>
      </c>
      <c r="G840" s="200">
        <f>E840-F840</f>
        <v>110744.50680000002</v>
      </c>
      <c r="H840" s="235">
        <f>D840+G840</f>
        <v>176073.93680000002</v>
      </c>
      <c r="I840" s="8" t="s">
        <v>195</v>
      </c>
      <c r="J840" s="8">
        <v>4</v>
      </c>
      <c r="K840" s="8">
        <v>100</v>
      </c>
      <c r="L840" s="8">
        <f>K840*270</f>
        <v>27000</v>
      </c>
      <c r="M840" s="8"/>
      <c r="N840" s="8"/>
      <c r="O840" s="8"/>
      <c r="P840" s="217">
        <f>H840-L840-L841-L842-L843-L844-L845-L846-L847</f>
        <v>101238.93680000002</v>
      </c>
    </row>
    <row r="841" spans="1:16" ht="30.75" customHeight="1">
      <c r="A841" s="213"/>
      <c r="B841" s="194"/>
      <c r="C841" s="201"/>
      <c r="D841" s="236"/>
      <c r="E841" s="200"/>
      <c r="F841" s="200"/>
      <c r="G841" s="200"/>
      <c r="H841" s="236"/>
      <c r="I841" s="8" t="s">
        <v>199</v>
      </c>
      <c r="J841" s="8">
        <v>2</v>
      </c>
      <c r="K841" s="8">
        <v>60</v>
      </c>
      <c r="L841" s="8">
        <f>K841*442</f>
        <v>26520</v>
      </c>
      <c r="M841" s="8"/>
      <c r="N841" s="8"/>
      <c r="O841" s="8"/>
      <c r="P841" s="217"/>
    </row>
    <row r="842" spans="1:16" ht="30" customHeight="1">
      <c r="A842" s="213"/>
      <c r="B842" s="194"/>
      <c r="C842" s="201"/>
      <c r="D842" s="236"/>
      <c r="E842" s="200"/>
      <c r="F842" s="200"/>
      <c r="G842" s="200"/>
      <c r="H842" s="236"/>
      <c r="I842" s="8" t="s">
        <v>198</v>
      </c>
      <c r="J842" s="8">
        <v>10</v>
      </c>
      <c r="K842" s="8">
        <v>3</v>
      </c>
      <c r="L842" s="8">
        <f>K842*1505</f>
        <v>4515</v>
      </c>
      <c r="M842" s="8"/>
      <c r="N842" s="8"/>
      <c r="O842" s="8" t="s">
        <v>238</v>
      </c>
      <c r="P842" s="217"/>
    </row>
    <row r="843" spans="1:16" ht="30.75" customHeight="1">
      <c r="A843" s="213"/>
      <c r="B843" s="194"/>
      <c r="C843" s="201"/>
      <c r="D843" s="236"/>
      <c r="E843" s="200"/>
      <c r="F843" s="200"/>
      <c r="G843" s="200"/>
      <c r="H843" s="236"/>
      <c r="I843" s="8" t="s">
        <v>203</v>
      </c>
      <c r="J843" s="8">
        <v>1</v>
      </c>
      <c r="K843" s="8">
        <v>4</v>
      </c>
      <c r="L843" s="8">
        <f>K843*4200</f>
        <v>16800</v>
      </c>
      <c r="M843" s="8"/>
      <c r="N843" s="8"/>
      <c r="O843" s="8"/>
      <c r="P843" s="217"/>
    </row>
    <row r="844" spans="1:16" ht="59.25" customHeight="1">
      <c r="A844" s="213"/>
      <c r="B844" s="194"/>
      <c r="C844" s="201"/>
      <c r="D844" s="236"/>
      <c r="E844" s="200"/>
      <c r="F844" s="200"/>
      <c r="G844" s="200"/>
      <c r="H844" s="236"/>
      <c r="I844" s="42" t="s">
        <v>372</v>
      </c>
      <c r="J844" s="42">
        <v>17</v>
      </c>
      <c r="K844" s="42"/>
      <c r="L844" s="42"/>
      <c r="M844" s="42"/>
      <c r="N844" s="42"/>
      <c r="O844" s="42"/>
      <c r="P844" s="217"/>
    </row>
    <row r="845" spans="1:16" ht="15" customHeight="1">
      <c r="A845" s="213"/>
      <c r="B845" s="194"/>
      <c r="C845" s="201"/>
      <c r="D845" s="236"/>
      <c r="E845" s="200"/>
      <c r="F845" s="200"/>
      <c r="G845" s="200"/>
      <c r="H845" s="236"/>
      <c r="I845" s="8"/>
      <c r="J845" s="8"/>
      <c r="K845" s="8"/>
      <c r="L845" s="8"/>
      <c r="M845" s="8"/>
      <c r="N845" s="8"/>
      <c r="O845" s="8"/>
      <c r="P845" s="217"/>
    </row>
    <row r="846" spans="1:16" ht="15" customHeight="1">
      <c r="A846" s="213"/>
      <c r="B846" s="194"/>
      <c r="C846" s="201"/>
      <c r="D846" s="236"/>
      <c r="E846" s="200"/>
      <c r="F846" s="200"/>
      <c r="G846" s="200"/>
      <c r="H846" s="236"/>
      <c r="I846" s="8"/>
      <c r="J846" s="8"/>
      <c r="K846" s="8"/>
      <c r="L846" s="8"/>
      <c r="M846" s="8"/>
      <c r="N846" s="8"/>
      <c r="O846" s="8"/>
      <c r="P846" s="217"/>
    </row>
    <row r="847" spans="1:16" ht="15" customHeight="1">
      <c r="A847" s="213"/>
      <c r="B847" s="194"/>
      <c r="C847" s="201"/>
      <c r="D847" s="237"/>
      <c r="E847" s="200"/>
      <c r="F847" s="200"/>
      <c r="G847" s="200"/>
      <c r="H847" s="237"/>
      <c r="I847" s="8"/>
      <c r="J847" s="8"/>
      <c r="K847" s="8"/>
      <c r="L847" s="8"/>
      <c r="M847" s="8"/>
      <c r="N847" s="8"/>
      <c r="O847" s="8"/>
      <c r="P847" s="217"/>
    </row>
    <row r="848" spans="1:16" ht="15" customHeight="1">
      <c r="A848" s="213">
        <v>19</v>
      </c>
      <c r="B848" s="193" t="s">
        <v>128</v>
      </c>
      <c r="C848" s="201">
        <v>3933.8</v>
      </c>
      <c r="D848" s="235">
        <v>11193.63</v>
      </c>
      <c r="E848" s="200">
        <f>C848*0.79*12</f>
        <v>37292.424</v>
      </c>
      <c r="F848" s="200">
        <f>E848*10%</f>
        <v>3729.2424</v>
      </c>
      <c r="G848" s="200">
        <f>E848-F848</f>
        <v>33563.181599999996</v>
      </c>
      <c r="H848" s="235">
        <f>D848+G848</f>
        <v>44756.81159999999</v>
      </c>
      <c r="I848" s="8"/>
      <c r="J848" s="8"/>
      <c r="K848" s="8"/>
      <c r="L848" s="8"/>
      <c r="M848" s="8"/>
      <c r="N848" s="8"/>
      <c r="O848" s="8"/>
      <c r="P848" s="217">
        <f>H848-L848-L849-L850-L851-L852-L853-L854-L855</f>
        <v>44756.81159999999</v>
      </c>
    </row>
    <row r="849" spans="1:16" ht="15" customHeight="1">
      <c r="A849" s="213"/>
      <c r="B849" s="193"/>
      <c r="C849" s="201"/>
      <c r="D849" s="236"/>
      <c r="E849" s="200"/>
      <c r="F849" s="200"/>
      <c r="G849" s="200"/>
      <c r="H849" s="236"/>
      <c r="I849" s="8"/>
      <c r="J849" s="8"/>
      <c r="K849" s="8"/>
      <c r="L849" s="8"/>
      <c r="M849" s="8"/>
      <c r="N849" s="8"/>
      <c r="O849" s="8"/>
      <c r="P849" s="217"/>
    </row>
    <row r="850" spans="1:16" ht="15" customHeight="1">
      <c r="A850" s="213"/>
      <c r="B850" s="193"/>
      <c r="C850" s="201"/>
      <c r="D850" s="236"/>
      <c r="E850" s="200"/>
      <c r="F850" s="200"/>
      <c r="G850" s="200"/>
      <c r="H850" s="236"/>
      <c r="I850" s="8"/>
      <c r="J850" s="8"/>
      <c r="K850" s="8"/>
      <c r="L850" s="8"/>
      <c r="M850" s="8"/>
      <c r="N850" s="8"/>
      <c r="O850" s="8"/>
      <c r="P850" s="217"/>
    </row>
    <row r="851" spans="1:16" ht="15" customHeight="1">
      <c r="A851" s="213"/>
      <c r="B851" s="193"/>
      <c r="C851" s="201"/>
      <c r="D851" s="236"/>
      <c r="E851" s="200"/>
      <c r="F851" s="200"/>
      <c r="G851" s="200"/>
      <c r="H851" s="236"/>
      <c r="I851" s="8"/>
      <c r="J851" s="8"/>
      <c r="K851" s="8"/>
      <c r="L851" s="8"/>
      <c r="M851" s="8"/>
      <c r="N851" s="8"/>
      <c r="O851" s="8"/>
      <c r="P851" s="217"/>
    </row>
    <row r="852" spans="1:16" ht="15" customHeight="1">
      <c r="A852" s="213"/>
      <c r="B852" s="193"/>
      <c r="C852" s="201"/>
      <c r="D852" s="236"/>
      <c r="E852" s="200"/>
      <c r="F852" s="200"/>
      <c r="G852" s="200"/>
      <c r="H852" s="236"/>
      <c r="I852" s="8"/>
      <c r="J852" s="8"/>
      <c r="K852" s="8"/>
      <c r="L852" s="8"/>
      <c r="M852" s="8"/>
      <c r="N852" s="8"/>
      <c r="O852" s="8"/>
      <c r="P852" s="217"/>
    </row>
    <row r="853" spans="1:16" ht="15" customHeight="1">
      <c r="A853" s="213"/>
      <c r="B853" s="193"/>
      <c r="C853" s="201"/>
      <c r="D853" s="236"/>
      <c r="E853" s="200"/>
      <c r="F853" s="200"/>
      <c r="G853" s="200"/>
      <c r="H853" s="236"/>
      <c r="I853" s="8"/>
      <c r="J853" s="8"/>
      <c r="K853" s="8"/>
      <c r="L853" s="8"/>
      <c r="M853" s="8"/>
      <c r="N853" s="8"/>
      <c r="O853" s="8"/>
      <c r="P853" s="217"/>
    </row>
    <row r="854" spans="1:16" ht="15" customHeight="1">
      <c r="A854" s="213"/>
      <c r="B854" s="193"/>
      <c r="C854" s="201"/>
      <c r="D854" s="236"/>
      <c r="E854" s="200"/>
      <c r="F854" s="200"/>
      <c r="G854" s="200"/>
      <c r="H854" s="236"/>
      <c r="I854" s="8"/>
      <c r="J854" s="8"/>
      <c r="K854" s="8"/>
      <c r="L854" s="8"/>
      <c r="M854" s="8"/>
      <c r="N854" s="8"/>
      <c r="O854" s="8"/>
      <c r="P854" s="217"/>
    </row>
    <row r="855" spans="1:16" ht="15" customHeight="1">
      <c r="A855" s="213"/>
      <c r="B855" s="193"/>
      <c r="C855" s="201"/>
      <c r="D855" s="237"/>
      <c r="E855" s="200"/>
      <c r="F855" s="200"/>
      <c r="G855" s="200"/>
      <c r="H855" s="237"/>
      <c r="I855" s="8"/>
      <c r="J855" s="8"/>
      <c r="K855" s="8"/>
      <c r="L855" s="8"/>
      <c r="M855" s="8"/>
      <c r="N855" s="8"/>
      <c r="O855" s="8"/>
      <c r="P855" s="217"/>
    </row>
    <row r="856" spans="1:16" ht="15" customHeight="1">
      <c r="A856" s="213">
        <v>20</v>
      </c>
      <c r="B856" s="193" t="s">
        <v>129</v>
      </c>
      <c r="C856" s="201">
        <v>12903.5</v>
      </c>
      <c r="D856" s="235">
        <v>23150.13</v>
      </c>
      <c r="E856" s="200">
        <f>C856*0.79*12</f>
        <v>122325.18000000002</v>
      </c>
      <c r="F856" s="200">
        <f>E856*10%</f>
        <v>12232.518000000004</v>
      </c>
      <c r="G856" s="200">
        <f>E856-F856</f>
        <v>110092.66200000001</v>
      </c>
      <c r="H856" s="235">
        <f>D856+G856</f>
        <v>133242.79200000002</v>
      </c>
      <c r="I856" s="8"/>
      <c r="J856" s="8"/>
      <c r="K856" s="8"/>
      <c r="L856" s="8"/>
      <c r="M856" s="8"/>
      <c r="N856" s="8"/>
      <c r="O856" s="8"/>
      <c r="P856" s="217">
        <f>H856-L856-L857-L858-L859-L860-L861-L862-L863</f>
        <v>133242.79200000002</v>
      </c>
    </row>
    <row r="857" spans="1:16" ht="15" customHeight="1">
      <c r="A857" s="213"/>
      <c r="B857" s="193"/>
      <c r="C857" s="201"/>
      <c r="D857" s="236"/>
      <c r="E857" s="200"/>
      <c r="F857" s="200"/>
      <c r="G857" s="200"/>
      <c r="H857" s="236"/>
      <c r="I857" s="8"/>
      <c r="J857" s="8"/>
      <c r="K857" s="8"/>
      <c r="L857" s="8"/>
      <c r="M857" s="8"/>
      <c r="N857" s="8"/>
      <c r="O857" s="8"/>
      <c r="P857" s="217"/>
    </row>
    <row r="858" spans="1:16" ht="15" customHeight="1">
      <c r="A858" s="213"/>
      <c r="B858" s="193"/>
      <c r="C858" s="201"/>
      <c r="D858" s="236"/>
      <c r="E858" s="200"/>
      <c r="F858" s="200"/>
      <c r="G858" s="200"/>
      <c r="H858" s="236"/>
      <c r="I858" s="8"/>
      <c r="J858" s="8"/>
      <c r="K858" s="8"/>
      <c r="L858" s="8"/>
      <c r="M858" s="8"/>
      <c r="N858" s="8"/>
      <c r="O858" s="8"/>
      <c r="P858" s="217"/>
    </row>
    <row r="859" spans="1:16" ht="15" customHeight="1">
      <c r="A859" s="213"/>
      <c r="B859" s="193"/>
      <c r="C859" s="201"/>
      <c r="D859" s="236"/>
      <c r="E859" s="200"/>
      <c r="F859" s="200"/>
      <c r="G859" s="200"/>
      <c r="H859" s="236"/>
      <c r="I859" s="8"/>
      <c r="J859" s="8"/>
      <c r="K859" s="8"/>
      <c r="L859" s="8"/>
      <c r="M859" s="8"/>
      <c r="N859" s="8"/>
      <c r="O859" s="8"/>
      <c r="P859" s="217"/>
    </row>
    <row r="860" spans="1:16" ht="15" customHeight="1">
      <c r="A860" s="213"/>
      <c r="B860" s="193"/>
      <c r="C860" s="201"/>
      <c r="D860" s="236"/>
      <c r="E860" s="200"/>
      <c r="F860" s="200"/>
      <c r="G860" s="200"/>
      <c r="H860" s="236"/>
      <c r="I860" s="8"/>
      <c r="J860" s="8"/>
      <c r="K860" s="8"/>
      <c r="L860" s="8"/>
      <c r="M860" s="8"/>
      <c r="N860" s="8"/>
      <c r="O860" s="8"/>
      <c r="P860" s="217"/>
    </row>
    <row r="861" spans="1:16" ht="15" customHeight="1">
      <c r="A861" s="213"/>
      <c r="B861" s="193"/>
      <c r="C861" s="201"/>
      <c r="D861" s="236"/>
      <c r="E861" s="200"/>
      <c r="F861" s="200"/>
      <c r="G861" s="200"/>
      <c r="H861" s="236"/>
      <c r="I861" s="8"/>
      <c r="J861" s="8"/>
      <c r="K861" s="8"/>
      <c r="L861" s="8"/>
      <c r="M861" s="8"/>
      <c r="N861" s="8"/>
      <c r="O861" s="8"/>
      <c r="P861" s="217"/>
    </row>
    <row r="862" spans="1:16" ht="15" customHeight="1">
      <c r="A862" s="213"/>
      <c r="B862" s="193"/>
      <c r="C862" s="201"/>
      <c r="D862" s="236"/>
      <c r="E862" s="200"/>
      <c r="F862" s="200"/>
      <c r="G862" s="200"/>
      <c r="H862" s="236"/>
      <c r="I862" s="8"/>
      <c r="J862" s="8"/>
      <c r="K862" s="8"/>
      <c r="L862" s="8"/>
      <c r="M862" s="8"/>
      <c r="N862" s="8"/>
      <c r="O862" s="8"/>
      <c r="P862" s="217"/>
    </row>
    <row r="863" spans="1:16" ht="15" customHeight="1">
      <c r="A863" s="213"/>
      <c r="B863" s="193"/>
      <c r="C863" s="201"/>
      <c r="D863" s="237"/>
      <c r="E863" s="200"/>
      <c r="F863" s="200"/>
      <c r="G863" s="200"/>
      <c r="H863" s="237"/>
      <c r="I863" s="8"/>
      <c r="J863" s="8"/>
      <c r="K863" s="8"/>
      <c r="L863" s="8"/>
      <c r="M863" s="8"/>
      <c r="N863" s="8"/>
      <c r="O863" s="8"/>
      <c r="P863" s="217"/>
    </row>
    <row r="864" spans="1:16" ht="15" customHeight="1">
      <c r="A864" s="213">
        <v>21</v>
      </c>
      <c r="B864" s="193" t="s">
        <v>130</v>
      </c>
      <c r="C864" s="201">
        <v>3911.8</v>
      </c>
      <c r="D864" s="235">
        <v>38502.23</v>
      </c>
      <c r="E864" s="200">
        <f>C864*0.79*12</f>
        <v>37083.864</v>
      </c>
      <c r="F864" s="200">
        <f>E864*10%</f>
        <v>3708.3864000000003</v>
      </c>
      <c r="G864" s="200">
        <f>E864-F864</f>
        <v>33375.4776</v>
      </c>
      <c r="H864" s="235">
        <f>D864+G864</f>
        <v>71877.7076</v>
      </c>
      <c r="I864" s="8"/>
      <c r="J864" s="8"/>
      <c r="K864" s="8"/>
      <c r="L864" s="8"/>
      <c r="M864" s="8"/>
      <c r="N864" s="8"/>
      <c r="O864" s="8"/>
      <c r="P864" s="217">
        <f>H864-L864-L865-L866-L867-L868-L869-L870-L871</f>
        <v>71877.7076</v>
      </c>
    </row>
    <row r="865" spans="1:16" ht="15" customHeight="1">
      <c r="A865" s="213"/>
      <c r="B865" s="193"/>
      <c r="C865" s="201"/>
      <c r="D865" s="236"/>
      <c r="E865" s="200"/>
      <c r="F865" s="200"/>
      <c r="G865" s="200"/>
      <c r="H865" s="236"/>
      <c r="I865" s="8"/>
      <c r="J865" s="8"/>
      <c r="K865" s="8"/>
      <c r="L865" s="8"/>
      <c r="M865" s="8"/>
      <c r="N865" s="8"/>
      <c r="O865" s="8"/>
      <c r="P865" s="217"/>
    </row>
    <row r="866" spans="1:16" ht="15" customHeight="1">
      <c r="A866" s="213"/>
      <c r="B866" s="193"/>
      <c r="C866" s="201"/>
      <c r="D866" s="236"/>
      <c r="E866" s="200"/>
      <c r="F866" s="200"/>
      <c r="G866" s="200"/>
      <c r="H866" s="236"/>
      <c r="I866" s="8"/>
      <c r="J866" s="8"/>
      <c r="K866" s="8"/>
      <c r="L866" s="8"/>
      <c r="M866" s="8"/>
      <c r="N866" s="8"/>
      <c r="O866" s="8"/>
      <c r="P866" s="217"/>
    </row>
    <row r="867" spans="1:16" ht="15" customHeight="1">
      <c r="A867" s="213"/>
      <c r="B867" s="193"/>
      <c r="C867" s="201"/>
      <c r="D867" s="236"/>
      <c r="E867" s="200"/>
      <c r="F867" s="200"/>
      <c r="G867" s="200"/>
      <c r="H867" s="236"/>
      <c r="I867" s="8"/>
      <c r="J867" s="8"/>
      <c r="K867" s="8"/>
      <c r="L867" s="8"/>
      <c r="M867" s="8"/>
      <c r="N867" s="8"/>
      <c r="O867" s="8"/>
      <c r="P867" s="217"/>
    </row>
    <row r="868" spans="1:16" ht="15" customHeight="1">
      <c r="A868" s="213"/>
      <c r="B868" s="193"/>
      <c r="C868" s="201"/>
      <c r="D868" s="236"/>
      <c r="E868" s="200"/>
      <c r="F868" s="200"/>
      <c r="G868" s="200"/>
      <c r="H868" s="236"/>
      <c r="I868" s="8"/>
      <c r="J868" s="8"/>
      <c r="K868" s="8"/>
      <c r="L868" s="8"/>
      <c r="M868" s="8"/>
      <c r="N868" s="8"/>
      <c r="O868" s="8"/>
      <c r="P868" s="217"/>
    </row>
    <row r="869" spans="1:16" ht="15" customHeight="1">
      <c r="A869" s="213"/>
      <c r="B869" s="193"/>
      <c r="C869" s="201"/>
      <c r="D869" s="236"/>
      <c r="E869" s="200"/>
      <c r="F869" s="200"/>
      <c r="G869" s="200"/>
      <c r="H869" s="236"/>
      <c r="I869" s="8"/>
      <c r="J869" s="8"/>
      <c r="K869" s="8"/>
      <c r="L869" s="8"/>
      <c r="M869" s="8"/>
      <c r="N869" s="8"/>
      <c r="O869" s="8"/>
      <c r="P869" s="217"/>
    </row>
    <row r="870" spans="1:16" ht="15" customHeight="1">
      <c r="A870" s="213"/>
      <c r="B870" s="193"/>
      <c r="C870" s="201"/>
      <c r="D870" s="236"/>
      <c r="E870" s="200"/>
      <c r="F870" s="200"/>
      <c r="G870" s="200"/>
      <c r="H870" s="236"/>
      <c r="I870" s="8"/>
      <c r="J870" s="8"/>
      <c r="K870" s="8"/>
      <c r="L870" s="8"/>
      <c r="M870" s="8"/>
      <c r="N870" s="8"/>
      <c r="O870" s="8"/>
      <c r="P870" s="217"/>
    </row>
    <row r="871" spans="1:16" ht="15" customHeight="1">
      <c r="A871" s="213"/>
      <c r="B871" s="193"/>
      <c r="C871" s="201"/>
      <c r="D871" s="237"/>
      <c r="E871" s="200"/>
      <c r="F871" s="200"/>
      <c r="G871" s="200"/>
      <c r="H871" s="237"/>
      <c r="I871" s="8"/>
      <c r="J871" s="8"/>
      <c r="K871" s="8"/>
      <c r="L871" s="8"/>
      <c r="M871" s="8"/>
      <c r="N871" s="8"/>
      <c r="O871" s="8"/>
      <c r="P871" s="217"/>
    </row>
    <row r="872" spans="1:16" ht="15" customHeight="1">
      <c r="A872" s="213">
        <v>22</v>
      </c>
      <c r="B872" s="193" t="s">
        <v>131</v>
      </c>
      <c r="C872" s="201">
        <v>31434.7</v>
      </c>
      <c r="D872" s="235">
        <v>131195.65</v>
      </c>
      <c r="E872" s="200">
        <f>C872*0.79*12</f>
        <v>298000.956</v>
      </c>
      <c r="F872" s="200">
        <f>E872*10%</f>
        <v>29800.0956</v>
      </c>
      <c r="G872" s="200">
        <f>E872-F872</f>
        <v>268200.8604</v>
      </c>
      <c r="H872" s="235">
        <f>D872+G872</f>
        <v>399396.5104</v>
      </c>
      <c r="I872" s="8"/>
      <c r="J872" s="8"/>
      <c r="K872" s="8"/>
      <c r="L872" s="8"/>
      <c r="M872" s="8"/>
      <c r="N872" s="8"/>
      <c r="O872" s="8"/>
      <c r="P872" s="217">
        <f>H872-L872-L873-L874-L875-L876-L877-L878-L879</f>
        <v>399396.5104</v>
      </c>
    </row>
    <row r="873" spans="1:16" ht="15" customHeight="1">
      <c r="A873" s="213"/>
      <c r="B873" s="193"/>
      <c r="C873" s="201"/>
      <c r="D873" s="236"/>
      <c r="E873" s="200"/>
      <c r="F873" s="200"/>
      <c r="G873" s="200"/>
      <c r="H873" s="236"/>
      <c r="I873" s="8"/>
      <c r="J873" s="8"/>
      <c r="K873" s="8"/>
      <c r="L873" s="8"/>
      <c r="M873" s="8"/>
      <c r="N873" s="8"/>
      <c r="O873" s="8"/>
      <c r="P873" s="217"/>
    </row>
    <row r="874" spans="1:16" ht="15" customHeight="1">
      <c r="A874" s="213"/>
      <c r="B874" s="193"/>
      <c r="C874" s="201"/>
      <c r="D874" s="236"/>
      <c r="E874" s="200"/>
      <c r="F874" s="200"/>
      <c r="G874" s="200"/>
      <c r="H874" s="236"/>
      <c r="I874" s="8"/>
      <c r="J874" s="8"/>
      <c r="K874" s="8"/>
      <c r="L874" s="8"/>
      <c r="M874" s="8"/>
      <c r="N874" s="8"/>
      <c r="O874" s="8"/>
      <c r="P874" s="217"/>
    </row>
    <row r="875" spans="1:16" ht="15" customHeight="1">
      <c r="A875" s="213"/>
      <c r="B875" s="193"/>
      <c r="C875" s="201"/>
      <c r="D875" s="236"/>
      <c r="E875" s="200"/>
      <c r="F875" s="200"/>
      <c r="G875" s="200"/>
      <c r="H875" s="236"/>
      <c r="I875" s="8"/>
      <c r="J875" s="8"/>
      <c r="K875" s="8"/>
      <c r="L875" s="8"/>
      <c r="M875" s="8"/>
      <c r="N875" s="8"/>
      <c r="O875" s="8"/>
      <c r="P875" s="217"/>
    </row>
    <row r="876" spans="1:16" ht="15" customHeight="1">
      <c r="A876" s="213"/>
      <c r="B876" s="193"/>
      <c r="C876" s="201"/>
      <c r="D876" s="236"/>
      <c r="E876" s="200"/>
      <c r="F876" s="200"/>
      <c r="G876" s="200"/>
      <c r="H876" s="236"/>
      <c r="I876" s="8"/>
      <c r="J876" s="8"/>
      <c r="K876" s="8"/>
      <c r="L876" s="8"/>
      <c r="M876" s="8"/>
      <c r="N876" s="8"/>
      <c r="O876" s="8"/>
      <c r="P876" s="217"/>
    </row>
    <row r="877" spans="1:16" ht="15" customHeight="1">
      <c r="A877" s="213"/>
      <c r="B877" s="193"/>
      <c r="C877" s="201"/>
      <c r="D877" s="236"/>
      <c r="E877" s="200"/>
      <c r="F877" s="200"/>
      <c r="G877" s="200"/>
      <c r="H877" s="236"/>
      <c r="I877" s="8"/>
      <c r="J877" s="8"/>
      <c r="K877" s="8"/>
      <c r="L877" s="8"/>
      <c r="M877" s="8"/>
      <c r="N877" s="8"/>
      <c r="O877" s="8"/>
      <c r="P877" s="217"/>
    </row>
    <row r="878" spans="1:16" ht="15" customHeight="1">
      <c r="A878" s="213"/>
      <c r="B878" s="193"/>
      <c r="C878" s="201"/>
      <c r="D878" s="236"/>
      <c r="E878" s="200"/>
      <c r="F878" s="200"/>
      <c r="G878" s="200"/>
      <c r="H878" s="236"/>
      <c r="I878" s="8"/>
      <c r="J878" s="8"/>
      <c r="K878" s="8"/>
      <c r="L878" s="8"/>
      <c r="M878" s="8"/>
      <c r="N878" s="8"/>
      <c r="O878" s="8"/>
      <c r="P878" s="217"/>
    </row>
    <row r="879" spans="1:16" ht="15" customHeight="1">
      <c r="A879" s="213"/>
      <c r="B879" s="193"/>
      <c r="C879" s="201"/>
      <c r="D879" s="237"/>
      <c r="E879" s="200"/>
      <c r="F879" s="200"/>
      <c r="G879" s="200"/>
      <c r="H879" s="237"/>
      <c r="I879" s="8"/>
      <c r="J879" s="8"/>
      <c r="K879" s="8"/>
      <c r="L879" s="8"/>
      <c r="M879" s="8"/>
      <c r="N879" s="8"/>
      <c r="O879" s="8"/>
      <c r="P879" s="217"/>
    </row>
    <row r="880" spans="1:16" ht="15" customHeight="1">
      <c r="A880" s="213">
        <v>23</v>
      </c>
      <c r="B880" s="193" t="s">
        <v>132</v>
      </c>
      <c r="C880" s="201">
        <v>31302.8</v>
      </c>
      <c r="D880" s="235">
        <v>244121.92</v>
      </c>
      <c r="E880" s="200">
        <f>C880*0.79*12</f>
        <v>296750.544</v>
      </c>
      <c r="F880" s="200">
        <f>E880*10%</f>
        <v>29675.0544</v>
      </c>
      <c r="G880" s="200">
        <f>E880-F880</f>
        <v>267075.4896</v>
      </c>
      <c r="H880" s="235">
        <f>D880+G880</f>
        <v>511197.4096</v>
      </c>
      <c r="I880" s="8"/>
      <c r="J880" s="8"/>
      <c r="K880" s="8"/>
      <c r="L880" s="8"/>
      <c r="M880" s="8"/>
      <c r="N880" s="8"/>
      <c r="O880" s="8"/>
      <c r="P880" s="217">
        <f>H880-L880-L881-L882-L883-L884-L885-L886-L887</f>
        <v>511197.4096</v>
      </c>
    </row>
    <row r="881" spans="1:16" ht="15" customHeight="1">
      <c r="A881" s="213"/>
      <c r="B881" s="193"/>
      <c r="C881" s="201"/>
      <c r="D881" s="236"/>
      <c r="E881" s="200"/>
      <c r="F881" s="200"/>
      <c r="G881" s="200"/>
      <c r="H881" s="236"/>
      <c r="I881" s="8"/>
      <c r="J881" s="8"/>
      <c r="K881" s="8"/>
      <c r="L881" s="8"/>
      <c r="M881" s="8"/>
      <c r="N881" s="8"/>
      <c r="O881" s="8"/>
      <c r="P881" s="217"/>
    </row>
    <row r="882" spans="1:16" ht="15" customHeight="1">
      <c r="A882" s="213"/>
      <c r="B882" s="193"/>
      <c r="C882" s="201"/>
      <c r="D882" s="236"/>
      <c r="E882" s="200"/>
      <c r="F882" s="200"/>
      <c r="G882" s="200"/>
      <c r="H882" s="236"/>
      <c r="I882" s="8"/>
      <c r="J882" s="8"/>
      <c r="K882" s="8"/>
      <c r="L882" s="8"/>
      <c r="M882" s="8"/>
      <c r="N882" s="8"/>
      <c r="O882" s="8"/>
      <c r="P882" s="217"/>
    </row>
    <row r="883" spans="1:16" ht="15" customHeight="1">
      <c r="A883" s="213"/>
      <c r="B883" s="193"/>
      <c r="C883" s="201"/>
      <c r="D883" s="236"/>
      <c r="E883" s="200"/>
      <c r="F883" s="200"/>
      <c r="G883" s="200"/>
      <c r="H883" s="236"/>
      <c r="I883" s="8"/>
      <c r="J883" s="8"/>
      <c r="K883" s="8"/>
      <c r="L883" s="8"/>
      <c r="M883" s="8"/>
      <c r="N883" s="8"/>
      <c r="O883" s="8"/>
      <c r="P883" s="217"/>
    </row>
    <row r="884" spans="1:16" ht="15" customHeight="1">
      <c r="A884" s="213"/>
      <c r="B884" s="193"/>
      <c r="C884" s="201"/>
      <c r="D884" s="236"/>
      <c r="E884" s="200"/>
      <c r="F884" s="200"/>
      <c r="G884" s="200"/>
      <c r="H884" s="236"/>
      <c r="I884" s="8"/>
      <c r="J884" s="8"/>
      <c r="K884" s="8"/>
      <c r="L884" s="8"/>
      <c r="M884" s="8"/>
      <c r="N884" s="8"/>
      <c r="O884" s="8"/>
      <c r="P884" s="217"/>
    </row>
    <row r="885" spans="1:16" ht="15" customHeight="1">
      <c r="A885" s="213"/>
      <c r="B885" s="193"/>
      <c r="C885" s="201"/>
      <c r="D885" s="236"/>
      <c r="E885" s="200"/>
      <c r="F885" s="200"/>
      <c r="G885" s="200"/>
      <c r="H885" s="236"/>
      <c r="I885" s="8"/>
      <c r="J885" s="8"/>
      <c r="K885" s="8"/>
      <c r="L885" s="8"/>
      <c r="M885" s="8"/>
      <c r="N885" s="8"/>
      <c r="O885" s="8"/>
      <c r="P885" s="217"/>
    </row>
    <row r="886" spans="1:16" ht="15" customHeight="1">
      <c r="A886" s="213"/>
      <c r="B886" s="193"/>
      <c r="C886" s="201"/>
      <c r="D886" s="236"/>
      <c r="E886" s="200"/>
      <c r="F886" s="200"/>
      <c r="G886" s="200"/>
      <c r="H886" s="236"/>
      <c r="I886" s="8"/>
      <c r="J886" s="8"/>
      <c r="K886" s="8"/>
      <c r="L886" s="8"/>
      <c r="M886" s="8"/>
      <c r="N886" s="8"/>
      <c r="O886" s="8"/>
      <c r="P886" s="217"/>
    </row>
    <row r="887" spans="1:16" ht="15" customHeight="1">
      <c r="A887" s="213"/>
      <c r="B887" s="193"/>
      <c r="C887" s="201"/>
      <c r="D887" s="237"/>
      <c r="E887" s="200"/>
      <c r="F887" s="200"/>
      <c r="G887" s="200"/>
      <c r="H887" s="237"/>
      <c r="I887" s="8"/>
      <c r="J887" s="8"/>
      <c r="K887" s="8"/>
      <c r="L887" s="8"/>
      <c r="M887" s="8"/>
      <c r="N887" s="8"/>
      <c r="O887" s="8"/>
      <c r="P887" s="217"/>
    </row>
    <row r="888" spans="1:16" ht="60.75" customHeight="1">
      <c r="A888" s="190">
        <v>24</v>
      </c>
      <c r="B888" s="193" t="s">
        <v>133</v>
      </c>
      <c r="C888" s="201">
        <v>13047.3</v>
      </c>
      <c r="D888" s="235">
        <v>75923.04</v>
      </c>
      <c r="E888" s="200">
        <f>C888*0.79*12</f>
        <v>123688.40400000001</v>
      </c>
      <c r="F888" s="200">
        <f>E888*10%</f>
        <v>12368.840400000001</v>
      </c>
      <c r="G888" s="200">
        <f>E888-F888</f>
        <v>111319.56360000001</v>
      </c>
      <c r="H888" s="235">
        <f>D888+G888</f>
        <v>187242.6036</v>
      </c>
      <c r="I888" s="8" t="s">
        <v>195</v>
      </c>
      <c r="J888" s="8">
        <v>4</v>
      </c>
      <c r="K888" s="8">
        <v>40</v>
      </c>
      <c r="L888" s="8">
        <f>K888*270</f>
        <v>10800</v>
      </c>
      <c r="M888" s="8"/>
      <c r="N888" s="8"/>
      <c r="O888" s="43" t="s">
        <v>302</v>
      </c>
      <c r="P888" s="217">
        <f>H888-L888-L889-L890-L891-L892-L893-L894-L895</f>
        <v>176442.6036</v>
      </c>
    </row>
    <row r="889" spans="1:16" ht="15" customHeight="1">
      <c r="A889" s="190"/>
      <c r="B889" s="193"/>
      <c r="C889" s="201"/>
      <c r="D889" s="236"/>
      <c r="E889" s="200"/>
      <c r="F889" s="200"/>
      <c r="G889" s="200"/>
      <c r="H889" s="236"/>
      <c r="I889" s="8"/>
      <c r="J889" s="8"/>
      <c r="K889" s="8"/>
      <c r="L889" s="8"/>
      <c r="M889" s="8"/>
      <c r="N889" s="8"/>
      <c r="O889" s="8"/>
      <c r="P889" s="217"/>
    </row>
    <row r="890" spans="1:16" ht="15" customHeight="1">
      <c r="A890" s="190"/>
      <c r="B890" s="193"/>
      <c r="C890" s="201"/>
      <c r="D890" s="236"/>
      <c r="E890" s="200"/>
      <c r="F890" s="200"/>
      <c r="G890" s="200"/>
      <c r="H890" s="236"/>
      <c r="I890" s="8"/>
      <c r="J890" s="8"/>
      <c r="K890" s="8"/>
      <c r="L890" s="8"/>
      <c r="M890" s="8"/>
      <c r="N890" s="8"/>
      <c r="O890" s="8"/>
      <c r="P890" s="217"/>
    </row>
    <row r="891" spans="1:16" ht="15" customHeight="1">
      <c r="A891" s="190"/>
      <c r="B891" s="193"/>
      <c r="C891" s="201"/>
      <c r="D891" s="236"/>
      <c r="E891" s="200"/>
      <c r="F891" s="200"/>
      <c r="G891" s="200"/>
      <c r="H891" s="236"/>
      <c r="I891" s="8"/>
      <c r="J891" s="8"/>
      <c r="K891" s="8"/>
      <c r="L891" s="8"/>
      <c r="M891" s="8"/>
      <c r="N891" s="8"/>
      <c r="O891" s="8"/>
      <c r="P891" s="217"/>
    </row>
    <row r="892" spans="1:16" ht="15" customHeight="1">
      <c r="A892" s="190"/>
      <c r="B892" s="193"/>
      <c r="C892" s="201"/>
      <c r="D892" s="236"/>
      <c r="E892" s="200"/>
      <c r="F892" s="200"/>
      <c r="G892" s="200"/>
      <c r="H892" s="236"/>
      <c r="I892" s="8"/>
      <c r="J892" s="8"/>
      <c r="K892" s="8"/>
      <c r="L892" s="8"/>
      <c r="M892" s="8"/>
      <c r="N892" s="8"/>
      <c r="O892" s="8"/>
      <c r="P892" s="217"/>
    </row>
    <row r="893" spans="1:16" ht="15" customHeight="1">
      <c r="A893" s="190"/>
      <c r="B893" s="193"/>
      <c r="C893" s="201"/>
      <c r="D893" s="236"/>
      <c r="E893" s="200"/>
      <c r="F893" s="200"/>
      <c r="G893" s="200"/>
      <c r="H893" s="236"/>
      <c r="I893" s="8"/>
      <c r="J893" s="8"/>
      <c r="K893" s="8"/>
      <c r="L893" s="8"/>
      <c r="M893" s="8"/>
      <c r="N893" s="8"/>
      <c r="O893" s="8"/>
      <c r="P893" s="217"/>
    </row>
    <row r="894" spans="1:16" ht="15" customHeight="1">
      <c r="A894" s="190"/>
      <c r="B894" s="193"/>
      <c r="C894" s="201"/>
      <c r="D894" s="236"/>
      <c r="E894" s="200"/>
      <c r="F894" s="200"/>
      <c r="G894" s="200"/>
      <c r="H894" s="236"/>
      <c r="I894" s="8"/>
      <c r="J894" s="8"/>
      <c r="K894" s="8"/>
      <c r="L894" s="8"/>
      <c r="M894" s="8"/>
      <c r="N894" s="8"/>
      <c r="O894" s="8"/>
      <c r="P894" s="217"/>
    </row>
    <row r="895" spans="1:16" ht="15" customHeight="1">
      <c r="A895" s="190"/>
      <c r="B895" s="193"/>
      <c r="C895" s="201"/>
      <c r="D895" s="237"/>
      <c r="E895" s="200"/>
      <c r="F895" s="200"/>
      <c r="G895" s="200"/>
      <c r="H895" s="237"/>
      <c r="I895" s="8"/>
      <c r="J895" s="8"/>
      <c r="K895" s="8"/>
      <c r="L895" s="8"/>
      <c r="M895" s="8"/>
      <c r="N895" s="8"/>
      <c r="O895" s="8"/>
      <c r="P895" s="217"/>
    </row>
    <row r="896" spans="1:16" ht="15" customHeight="1">
      <c r="A896" s="190">
        <v>25</v>
      </c>
      <c r="B896" s="193" t="s">
        <v>134</v>
      </c>
      <c r="C896" s="201">
        <v>11873.1</v>
      </c>
      <c r="D896" s="235">
        <v>-51816.95</v>
      </c>
      <c r="E896" s="200">
        <f>C896*0.79*12</f>
        <v>112556.98800000001</v>
      </c>
      <c r="F896" s="200">
        <f>E896*10%</f>
        <v>11255.698800000002</v>
      </c>
      <c r="G896" s="200">
        <f>E896-F896</f>
        <v>101301.28920000001</v>
      </c>
      <c r="H896" s="235">
        <f>D896+G896</f>
        <v>49484.33920000002</v>
      </c>
      <c r="I896" s="8" t="s">
        <v>195</v>
      </c>
      <c r="J896" s="8">
        <v>4</v>
      </c>
      <c r="K896" s="8">
        <v>10</v>
      </c>
      <c r="L896" s="8">
        <f>K896*270</f>
        <v>2700</v>
      </c>
      <c r="M896" s="8"/>
      <c r="N896" s="8"/>
      <c r="O896" s="8"/>
      <c r="P896" s="217">
        <f>H896-L896-L897-L898-L899-L900-L901-L902-L903</f>
        <v>46784.33920000002</v>
      </c>
    </row>
    <row r="897" spans="1:16" ht="15" customHeight="1">
      <c r="A897" s="190"/>
      <c r="B897" s="193"/>
      <c r="C897" s="201"/>
      <c r="D897" s="236"/>
      <c r="E897" s="200"/>
      <c r="F897" s="200"/>
      <c r="G897" s="200"/>
      <c r="H897" s="236"/>
      <c r="I897" s="8"/>
      <c r="J897" s="8"/>
      <c r="K897" s="8"/>
      <c r="L897" s="8"/>
      <c r="M897" s="8"/>
      <c r="N897" s="8"/>
      <c r="O897" s="8"/>
      <c r="P897" s="217"/>
    </row>
    <row r="898" spans="1:16" ht="15" customHeight="1">
      <c r="A898" s="190"/>
      <c r="B898" s="193"/>
      <c r="C898" s="201"/>
      <c r="D898" s="236"/>
      <c r="E898" s="200"/>
      <c r="F898" s="200"/>
      <c r="G898" s="200"/>
      <c r="H898" s="236"/>
      <c r="I898" s="8"/>
      <c r="J898" s="8"/>
      <c r="K898" s="8"/>
      <c r="L898" s="8"/>
      <c r="M898" s="8"/>
      <c r="N898" s="8"/>
      <c r="O898" s="8"/>
      <c r="P898" s="217"/>
    </row>
    <row r="899" spans="1:16" ht="15" customHeight="1">
      <c r="A899" s="190"/>
      <c r="B899" s="193"/>
      <c r="C899" s="201"/>
      <c r="D899" s="236"/>
      <c r="E899" s="200"/>
      <c r="F899" s="200"/>
      <c r="G899" s="200"/>
      <c r="H899" s="236"/>
      <c r="I899" s="8"/>
      <c r="J899" s="8"/>
      <c r="K899" s="8"/>
      <c r="L899" s="8"/>
      <c r="M899" s="8"/>
      <c r="N899" s="8"/>
      <c r="O899" s="8"/>
      <c r="P899" s="217"/>
    </row>
    <row r="900" spans="1:16" ht="15" customHeight="1">
      <c r="A900" s="190"/>
      <c r="B900" s="193"/>
      <c r="C900" s="201"/>
      <c r="D900" s="236"/>
      <c r="E900" s="200"/>
      <c r="F900" s="200"/>
      <c r="G900" s="200"/>
      <c r="H900" s="236"/>
      <c r="I900" s="8"/>
      <c r="J900" s="8"/>
      <c r="K900" s="8"/>
      <c r="L900" s="8"/>
      <c r="M900" s="8"/>
      <c r="N900" s="8"/>
      <c r="O900" s="8"/>
      <c r="P900" s="217"/>
    </row>
    <row r="901" spans="1:16" ht="15" customHeight="1">
      <c r="A901" s="190"/>
      <c r="B901" s="193"/>
      <c r="C901" s="201"/>
      <c r="D901" s="236"/>
      <c r="E901" s="200"/>
      <c r="F901" s="200"/>
      <c r="G901" s="200"/>
      <c r="H901" s="236"/>
      <c r="I901" s="8"/>
      <c r="J901" s="8"/>
      <c r="K901" s="8"/>
      <c r="L901" s="8"/>
      <c r="M901" s="8"/>
      <c r="N901" s="8"/>
      <c r="O901" s="8"/>
      <c r="P901" s="217"/>
    </row>
    <row r="902" spans="1:16" ht="15" customHeight="1">
      <c r="A902" s="190"/>
      <c r="B902" s="193"/>
      <c r="C902" s="201"/>
      <c r="D902" s="236"/>
      <c r="E902" s="200"/>
      <c r="F902" s="200"/>
      <c r="G902" s="200"/>
      <c r="H902" s="236"/>
      <c r="I902" s="8"/>
      <c r="J902" s="8"/>
      <c r="K902" s="8"/>
      <c r="L902" s="8"/>
      <c r="M902" s="8"/>
      <c r="N902" s="8"/>
      <c r="O902" s="8"/>
      <c r="P902" s="217"/>
    </row>
    <row r="903" spans="1:16" ht="15" customHeight="1">
      <c r="A903" s="190"/>
      <c r="B903" s="193"/>
      <c r="C903" s="201"/>
      <c r="D903" s="237"/>
      <c r="E903" s="200"/>
      <c r="F903" s="200"/>
      <c r="G903" s="200"/>
      <c r="H903" s="237"/>
      <c r="I903" s="8"/>
      <c r="J903" s="8"/>
      <c r="K903" s="8"/>
      <c r="L903" s="8"/>
      <c r="M903" s="8"/>
      <c r="N903" s="8"/>
      <c r="O903" s="8"/>
      <c r="P903" s="217"/>
    </row>
    <row r="904" spans="1:16" ht="72.75" customHeight="1">
      <c r="A904" s="213">
        <v>26</v>
      </c>
      <c r="B904" s="194" t="s">
        <v>135</v>
      </c>
      <c r="C904" s="201">
        <v>14184</v>
      </c>
      <c r="D904" s="235">
        <v>58295.59</v>
      </c>
      <c r="E904" s="200">
        <f>C904*0.79*12</f>
        <v>134464.32</v>
      </c>
      <c r="F904" s="200">
        <f>E904*10%</f>
        <v>13446.432</v>
      </c>
      <c r="G904" s="200">
        <f>E904-F904</f>
        <v>121017.888</v>
      </c>
      <c r="H904" s="235">
        <f>D904+G904</f>
        <v>179313.478</v>
      </c>
      <c r="I904" s="42" t="s">
        <v>230</v>
      </c>
      <c r="J904" s="42">
        <v>17</v>
      </c>
      <c r="K904" s="42"/>
      <c r="L904" s="42"/>
      <c r="M904" s="42"/>
      <c r="N904" s="42"/>
      <c r="O904" s="42" t="s">
        <v>231</v>
      </c>
      <c r="P904" s="217">
        <f>H904-L904-L905-L906-L907-L908-L909-L910-L911</f>
        <v>179313.478</v>
      </c>
    </row>
    <row r="905" spans="1:16" ht="15" customHeight="1">
      <c r="A905" s="213"/>
      <c r="B905" s="194"/>
      <c r="C905" s="201"/>
      <c r="D905" s="236"/>
      <c r="E905" s="200"/>
      <c r="F905" s="200"/>
      <c r="G905" s="200"/>
      <c r="H905" s="236"/>
      <c r="I905" s="8"/>
      <c r="J905" s="8"/>
      <c r="K905" s="8"/>
      <c r="L905" s="8"/>
      <c r="M905" s="8"/>
      <c r="N905" s="8"/>
      <c r="O905" s="8"/>
      <c r="P905" s="217"/>
    </row>
    <row r="906" spans="1:16" ht="15" customHeight="1">
      <c r="A906" s="213"/>
      <c r="B906" s="194"/>
      <c r="C906" s="201"/>
      <c r="D906" s="236"/>
      <c r="E906" s="200"/>
      <c r="F906" s="200"/>
      <c r="G906" s="200"/>
      <c r="H906" s="236"/>
      <c r="I906" s="8"/>
      <c r="J906" s="8"/>
      <c r="K906" s="8"/>
      <c r="L906" s="8"/>
      <c r="M906" s="8"/>
      <c r="N906" s="8"/>
      <c r="O906" s="8"/>
      <c r="P906" s="217"/>
    </row>
    <row r="907" spans="1:16" ht="15" customHeight="1">
      <c r="A907" s="213"/>
      <c r="B907" s="194"/>
      <c r="C907" s="201"/>
      <c r="D907" s="236"/>
      <c r="E907" s="200"/>
      <c r="F907" s="200"/>
      <c r="G907" s="200"/>
      <c r="H907" s="236"/>
      <c r="I907" s="8"/>
      <c r="J907" s="8"/>
      <c r="K907" s="8"/>
      <c r="L907" s="8"/>
      <c r="M907" s="8"/>
      <c r="N907" s="8"/>
      <c r="O907" s="8"/>
      <c r="P907" s="217"/>
    </row>
    <row r="908" spans="1:16" ht="15" customHeight="1">
      <c r="A908" s="213"/>
      <c r="B908" s="194"/>
      <c r="C908" s="201"/>
      <c r="D908" s="236"/>
      <c r="E908" s="200"/>
      <c r="F908" s="200"/>
      <c r="G908" s="200"/>
      <c r="H908" s="236"/>
      <c r="I908" s="8"/>
      <c r="J908" s="8"/>
      <c r="K908" s="8"/>
      <c r="L908" s="8"/>
      <c r="M908" s="8"/>
      <c r="N908" s="8"/>
      <c r="O908" s="8"/>
      <c r="P908" s="217"/>
    </row>
    <row r="909" spans="1:16" ht="15" customHeight="1">
      <c r="A909" s="213"/>
      <c r="B909" s="194"/>
      <c r="C909" s="201"/>
      <c r="D909" s="236"/>
      <c r="E909" s="200"/>
      <c r="F909" s="200"/>
      <c r="G909" s="200"/>
      <c r="H909" s="236"/>
      <c r="I909" s="8"/>
      <c r="J909" s="8"/>
      <c r="K909" s="8"/>
      <c r="L909" s="8"/>
      <c r="M909" s="8"/>
      <c r="N909" s="8"/>
      <c r="O909" s="8"/>
      <c r="P909" s="217"/>
    </row>
    <row r="910" spans="1:16" ht="15" customHeight="1">
      <c r="A910" s="213"/>
      <c r="B910" s="194"/>
      <c r="C910" s="201"/>
      <c r="D910" s="236"/>
      <c r="E910" s="200"/>
      <c r="F910" s="200"/>
      <c r="G910" s="200"/>
      <c r="H910" s="236"/>
      <c r="I910" s="8"/>
      <c r="J910" s="8"/>
      <c r="K910" s="8"/>
      <c r="L910" s="8"/>
      <c r="M910" s="8"/>
      <c r="N910" s="8"/>
      <c r="O910" s="8"/>
      <c r="P910" s="217"/>
    </row>
    <row r="911" spans="1:16" ht="15" customHeight="1">
      <c r="A911" s="213"/>
      <c r="B911" s="194"/>
      <c r="C911" s="201"/>
      <c r="D911" s="237"/>
      <c r="E911" s="200"/>
      <c r="F911" s="200"/>
      <c r="G911" s="200"/>
      <c r="H911" s="237"/>
      <c r="I911" s="8"/>
      <c r="J911" s="8"/>
      <c r="K911" s="8"/>
      <c r="L911" s="8"/>
      <c r="M911" s="8"/>
      <c r="N911" s="8"/>
      <c r="O911" s="8"/>
      <c r="P911" s="217"/>
    </row>
    <row r="912" spans="1:16" ht="15" customHeight="1">
      <c r="A912" s="213">
        <v>27</v>
      </c>
      <c r="B912" s="204" t="s">
        <v>136</v>
      </c>
      <c r="C912" s="201">
        <v>5989.9</v>
      </c>
      <c r="D912" s="235">
        <v>4789.41</v>
      </c>
      <c r="E912" s="200">
        <f>C912*0.79*12</f>
        <v>56784.25199999999</v>
      </c>
      <c r="F912" s="200">
        <f>E912*10%</f>
        <v>5678.4252</v>
      </c>
      <c r="G912" s="200">
        <f>E912-F912</f>
        <v>51105.826799999995</v>
      </c>
      <c r="H912" s="235">
        <f>D912+G912</f>
        <v>55895.2368</v>
      </c>
      <c r="I912" s="8" t="s">
        <v>195</v>
      </c>
      <c r="J912" s="8">
        <v>4</v>
      </c>
      <c r="K912" s="8">
        <v>50</v>
      </c>
      <c r="L912" s="8">
        <f>K912*270</f>
        <v>13500</v>
      </c>
      <c r="M912" s="8"/>
      <c r="N912" s="8"/>
      <c r="O912" s="8"/>
      <c r="P912" s="217">
        <f>H912-L912-L913-L914-L915-L916-L917-L918-L919</f>
        <v>42395.2368</v>
      </c>
    </row>
    <row r="913" spans="1:16" ht="45.75" customHeight="1">
      <c r="A913" s="213"/>
      <c r="B913" s="204"/>
      <c r="C913" s="201"/>
      <c r="D913" s="236"/>
      <c r="E913" s="200"/>
      <c r="F913" s="200"/>
      <c r="G913" s="200"/>
      <c r="H913" s="236"/>
      <c r="I913" s="42" t="s">
        <v>235</v>
      </c>
      <c r="J913" s="42">
        <v>14</v>
      </c>
      <c r="K913" s="42"/>
      <c r="L913" s="42"/>
      <c r="M913" s="42"/>
      <c r="N913" s="42"/>
      <c r="O913" s="42"/>
      <c r="P913" s="217"/>
    </row>
    <row r="914" spans="1:16" ht="42.75" customHeight="1">
      <c r="A914" s="213"/>
      <c r="B914" s="204"/>
      <c r="C914" s="201"/>
      <c r="D914" s="236"/>
      <c r="E914" s="200"/>
      <c r="F914" s="200"/>
      <c r="G914" s="200"/>
      <c r="H914" s="236"/>
      <c r="I914" s="42" t="s">
        <v>228</v>
      </c>
      <c r="J914" s="42">
        <v>6</v>
      </c>
      <c r="K914" s="42" t="s">
        <v>373</v>
      </c>
      <c r="L914" s="42"/>
      <c r="M914" s="42"/>
      <c r="N914" s="42"/>
      <c r="O914" s="42" t="s">
        <v>236</v>
      </c>
      <c r="P914" s="217"/>
    </row>
    <row r="915" spans="1:16" ht="15" customHeight="1">
      <c r="A915" s="213"/>
      <c r="B915" s="204"/>
      <c r="C915" s="201"/>
      <c r="D915" s="236"/>
      <c r="E915" s="200"/>
      <c r="F915" s="200"/>
      <c r="G915" s="200"/>
      <c r="H915" s="236"/>
      <c r="I915" s="8"/>
      <c r="J915" s="8"/>
      <c r="K915" s="8"/>
      <c r="L915" s="8"/>
      <c r="M915" s="8"/>
      <c r="N915" s="8"/>
      <c r="O915" s="8"/>
      <c r="P915" s="217"/>
    </row>
    <row r="916" spans="1:16" ht="15" customHeight="1">
      <c r="A916" s="213"/>
      <c r="B916" s="204"/>
      <c r="C916" s="201"/>
      <c r="D916" s="236"/>
      <c r="E916" s="200"/>
      <c r="F916" s="200"/>
      <c r="G916" s="200"/>
      <c r="H916" s="236"/>
      <c r="I916" s="8"/>
      <c r="J916" s="8"/>
      <c r="K916" s="8"/>
      <c r="L916" s="8"/>
      <c r="M916" s="8"/>
      <c r="N916" s="8"/>
      <c r="O916" s="8"/>
      <c r="P916" s="217"/>
    </row>
    <row r="917" spans="1:16" ht="15" customHeight="1">
      <c r="A917" s="213"/>
      <c r="B917" s="204"/>
      <c r="C917" s="201"/>
      <c r="D917" s="236"/>
      <c r="E917" s="200"/>
      <c r="F917" s="200"/>
      <c r="G917" s="200"/>
      <c r="H917" s="236"/>
      <c r="I917" s="8"/>
      <c r="J917" s="8"/>
      <c r="K917" s="8"/>
      <c r="L917" s="8"/>
      <c r="M917" s="8"/>
      <c r="N917" s="8"/>
      <c r="O917" s="8"/>
      <c r="P917" s="217"/>
    </row>
    <row r="918" spans="1:16" ht="15" customHeight="1">
      <c r="A918" s="213"/>
      <c r="B918" s="204"/>
      <c r="C918" s="201"/>
      <c r="D918" s="236"/>
      <c r="E918" s="200"/>
      <c r="F918" s="200"/>
      <c r="G918" s="200"/>
      <c r="H918" s="236"/>
      <c r="I918" s="8"/>
      <c r="J918" s="8"/>
      <c r="K918" s="8"/>
      <c r="L918" s="8"/>
      <c r="M918" s="8"/>
      <c r="N918" s="8"/>
      <c r="O918" s="8"/>
      <c r="P918" s="217"/>
    </row>
    <row r="919" spans="1:16" ht="15" customHeight="1">
      <c r="A919" s="213"/>
      <c r="B919" s="204"/>
      <c r="C919" s="201"/>
      <c r="D919" s="237"/>
      <c r="E919" s="200"/>
      <c r="F919" s="200"/>
      <c r="G919" s="200"/>
      <c r="H919" s="237"/>
      <c r="I919" s="8"/>
      <c r="J919" s="8"/>
      <c r="K919" s="8"/>
      <c r="L919" s="8"/>
      <c r="M919" s="8"/>
      <c r="N919" s="8"/>
      <c r="O919" s="8"/>
      <c r="P919" s="217"/>
    </row>
    <row r="920" spans="1:16" ht="41.25" customHeight="1">
      <c r="A920" s="213">
        <v>28</v>
      </c>
      <c r="B920" s="204" t="s">
        <v>137</v>
      </c>
      <c r="C920" s="201">
        <v>6073.3</v>
      </c>
      <c r="D920" s="235">
        <v>40435.84</v>
      </c>
      <c r="E920" s="200">
        <f>C920*0.79*12</f>
        <v>57574.884000000005</v>
      </c>
      <c r="F920" s="200">
        <f>E920*10%</f>
        <v>5757.488400000001</v>
      </c>
      <c r="G920" s="200">
        <f>E920-F920</f>
        <v>51817.3956</v>
      </c>
      <c r="H920" s="235">
        <f>D920+G920</f>
        <v>92253.2356</v>
      </c>
      <c r="I920" s="42" t="s">
        <v>237</v>
      </c>
      <c r="J920" s="42">
        <v>14</v>
      </c>
      <c r="K920" s="42"/>
      <c r="L920" s="42"/>
      <c r="M920" s="42"/>
      <c r="N920" s="42"/>
      <c r="O920" s="42"/>
      <c r="P920" s="217">
        <f>H920-L920-L921-L922-L923-L924-L925-L926-L927</f>
        <v>92253.2356</v>
      </c>
    </row>
    <row r="921" spans="1:16" ht="42.75" customHeight="1">
      <c r="A921" s="213"/>
      <c r="B921" s="204"/>
      <c r="C921" s="201"/>
      <c r="D921" s="236"/>
      <c r="E921" s="200"/>
      <c r="F921" s="200"/>
      <c r="G921" s="200"/>
      <c r="H921" s="236"/>
      <c r="I921" s="8"/>
      <c r="J921" s="8"/>
      <c r="K921" s="8"/>
      <c r="L921" s="8"/>
      <c r="M921" s="8"/>
      <c r="N921" s="8"/>
      <c r="O921" s="8"/>
      <c r="P921" s="217"/>
    </row>
    <row r="922" spans="1:16" ht="15" customHeight="1">
      <c r="A922" s="213"/>
      <c r="B922" s="204"/>
      <c r="C922" s="201"/>
      <c r="D922" s="236"/>
      <c r="E922" s="200"/>
      <c r="F922" s="200"/>
      <c r="G922" s="200"/>
      <c r="H922" s="236"/>
      <c r="I922" s="8"/>
      <c r="J922" s="8"/>
      <c r="K922" s="8"/>
      <c r="L922" s="8"/>
      <c r="M922" s="8"/>
      <c r="N922" s="8"/>
      <c r="O922" s="8"/>
      <c r="P922" s="217"/>
    </row>
    <row r="923" spans="1:16" ht="15" customHeight="1">
      <c r="A923" s="213"/>
      <c r="B923" s="204"/>
      <c r="C923" s="201"/>
      <c r="D923" s="236"/>
      <c r="E923" s="200"/>
      <c r="F923" s="200"/>
      <c r="G923" s="200"/>
      <c r="H923" s="236"/>
      <c r="I923" s="8"/>
      <c r="J923" s="8"/>
      <c r="K923" s="8"/>
      <c r="L923" s="8"/>
      <c r="M923" s="8"/>
      <c r="N923" s="8"/>
      <c r="O923" s="8"/>
      <c r="P923" s="217"/>
    </row>
    <row r="924" spans="1:16" ht="15" customHeight="1">
      <c r="A924" s="213"/>
      <c r="B924" s="204"/>
      <c r="C924" s="201"/>
      <c r="D924" s="236"/>
      <c r="E924" s="200"/>
      <c r="F924" s="200"/>
      <c r="G924" s="200"/>
      <c r="H924" s="236"/>
      <c r="I924" s="8"/>
      <c r="J924" s="8"/>
      <c r="K924" s="8"/>
      <c r="L924" s="8"/>
      <c r="M924" s="8"/>
      <c r="N924" s="8"/>
      <c r="O924" s="8"/>
      <c r="P924" s="217"/>
    </row>
    <row r="925" spans="1:16" ht="15" customHeight="1">
      <c r="A925" s="213"/>
      <c r="B925" s="204"/>
      <c r="C925" s="201"/>
      <c r="D925" s="236"/>
      <c r="E925" s="200"/>
      <c r="F925" s="200"/>
      <c r="G925" s="200"/>
      <c r="H925" s="236"/>
      <c r="I925" s="8"/>
      <c r="J925" s="8"/>
      <c r="K925" s="8"/>
      <c r="L925" s="8"/>
      <c r="M925" s="8"/>
      <c r="N925" s="8"/>
      <c r="O925" s="8"/>
      <c r="P925" s="217"/>
    </row>
    <row r="926" spans="1:16" ht="15" customHeight="1">
      <c r="A926" s="213"/>
      <c r="B926" s="204"/>
      <c r="C926" s="201"/>
      <c r="D926" s="236"/>
      <c r="E926" s="200"/>
      <c r="F926" s="200"/>
      <c r="G926" s="200"/>
      <c r="H926" s="236"/>
      <c r="I926" s="8"/>
      <c r="J926" s="8"/>
      <c r="K926" s="8"/>
      <c r="L926" s="8"/>
      <c r="M926" s="8"/>
      <c r="N926" s="8"/>
      <c r="O926" s="8"/>
      <c r="P926" s="217"/>
    </row>
    <row r="927" spans="1:16" ht="15" customHeight="1">
      <c r="A927" s="213"/>
      <c r="B927" s="204"/>
      <c r="C927" s="201"/>
      <c r="D927" s="237"/>
      <c r="E927" s="200"/>
      <c r="F927" s="200"/>
      <c r="G927" s="200"/>
      <c r="H927" s="237"/>
      <c r="I927" s="8"/>
      <c r="J927" s="8"/>
      <c r="K927" s="8"/>
      <c r="L927" s="8"/>
      <c r="M927" s="8"/>
      <c r="N927" s="8"/>
      <c r="O927" s="8"/>
      <c r="P927" s="217"/>
    </row>
    <row r="928" spans="1:16" ht="15" customHeight="1">
      <c r="A928" s="213">
        <v>29</v>
      </c>
      <c r="B928" s="193" t="s">
        <v>138</v>
      </c>
      <c r="C928" s="201">
        <v>6006.8</v>
      </c>
      <c r="D928" s="235">
        <v>62383.27</v>
      </c>
      <c r="E928" s="200">
        <f>C928*0.79*12</f>
        <v>56944.46400000001</v>
      </c>
      <c r="F928" s="200">
        <f>E928*10%</f>
        <v>5694.446400000001</v>
      </c>
      <c r="G928" s="200">
        <f>E928-F928</f>
        <v>51250.01760000001</v>
      </c>
      <c r="H928" s="235">
        <f>D928+G928</f>
        <v>113633.28760000001</v>
      </c>
      <c r="I928" s="8"/>
      <c r="J928" s="8"/>
      <c r="K928" s="8"/>
      <c r="L928" s="8"/>
      <c r="M928" s="8"/>
      <c r="N928" s="8"/>
      <c r="O928" s="8"/>
      <c r="P928" s="217">
        <f>H928-L928-L929-L930-L931-L932-L933-L934-L935</f>
        <v>113633.28760000001</v>
      </c>
    </row>
    <row r="929" spans="1:16" ht="15" customHeight="1">
      <c r="A929" s="213"/>
      <c r="B929" s="193"/>
      <c r="C929" s="201"/>
      <c r="D929" s="236"/>
      <c r="E929" s="200"/>
      <c r="F929" s="200"/>
      <c r="G929" s="200"/>
      <c r="H929" s="236"/>
      <c r="I929" s="8"/>
      <c r="J929" s="8"/>
      <c r="K929" s="8"/>
      <c r="L929" s="8"/>
      <c r="M929" s="8"/>
      <c r="N929" s="8"/>
      <c r="O929" s="8"/>
      <c r="P929" s="217"/>
    </row>
    <row r="930" spans="1:16" ht="15" customHeight="1">
      <c r="A930" s="213"/>
      <c r="B930" s="193"/>
      <c r="C930" s="201"/>
      <c r="D930" s="236"/>
      <c r="E930" s="200"/>
      <c r="F930" s="200"/>
      <c r="G930" s="200"/>
      <c r="H930" s="236"/>
      <c r="I930" s="8"/>
      <c r="J930" s="8"/>
      <c r="K930" s="8"/>
      <c r="L930" s="8"/>
      <c r="M930" s="8"/>
      <c r="N930" s="8"/>
      <c r="O930" s="8"/>
      <c r="P930" s="217"/>
    </row>
    <row r="931" spans="1:16" ht="15" customHeight="1">
      <c r="A931" s="213"/>
      <c r="B931" s="193"/>
      <c r="C931" s="201"/>
      <c r="D931" s="236"/>
      <c r="E931" s="200"/>
      <c r="F931" s="200"/>
      <c r="G931" s="200"/>
      <c r="H931" s="236"/>
      <c r="I931" s="8"/>
      <c r="J931" s="8"/>
      <c r="K931" s="8"/>
      <c r="L931" s="8"/>
      <c r="M931" s="8"/>
      <c r="N931" s="8"/>
      <c r="O931" s="8"/>
      <c r="P931" s="217"/>
    </row>
    <row r="932" spans="1:16" ht="15" customHeight="1">
      <c r="A932" s="213"/>
      <c r="B932" s="193"/>
      <c r="C932" s="201"/>
      <c r="D932" s="236"/>
      <c r="E932" s="200"/>
      <c r="F932" s="200"/>
      <c r="G932" s="200"/>
      <c r="H932" s="236"/>
      <c r="I932" s="8"/>
      <c r="J932" s="8"/>
      <c r="K932" s="8"/>
      <c r="L932" s="8"/>
      <c r="M932" s="8"/>
      <c r="N932" s="8"/>
      <c r="O932" s="8"/>
      <c r="P932" s="217"/>
    </row>
    <row r="933" spans="1:16" ht="15" customHeight="1">
      <c r="A933" s="213"/>
      <c r="B933" s="193"/>
      <c r="C933" s="201"/>
      <c r="D933" s="236"/>
      <c r="E933" s="200"/>
      <c r="F933" s="200"/>
      <c r="G933" s="200"/>
      <c r="H933" s="236"/>
      <c r="I933" s="8"/>
      <c r="J933" s="8"/>
      <c r="K933" s="8"/>
      <c r="L933" s="8"/>
      <c r="M933" s="8"/>
      <c r="N933" s="8"/>
      <c r="O933" s="8"/>
      <c r="P933" s="217"/>
    </row>
    <row r="934" spans="1:16" ht="15" customHeight="1">
      <c r="A934" s="213"/>
      <c r="B934" s="193"/>
      <c r="C934" s="201"/>
      <c r="D934" s="236"/>
      <c r="E934" s="200"/>
      <c r="F934" s="200"/>
      <c r="G934" s="200"/>
      <c r="H934" s="236"/>
      <c r="I934" s="8"/>
      <c r="J934" s="8"/>
      <c r="K934" s="8"/>
      <c r="L934" s="8"/>
      <c r="M934" s="8"/>
      <c r="N934" s="8"/>
      <c r="O934" s="8"/>
      <c r="P934" s="217"/>
    </row>
    <row r="935" spans="1:16" ht="15" customHeight="1">
      <c r="A935" s="213"/>
      <c r="B935" s="193"/>
      <c r="C935" s="201"/>
      <c r="D935" s="237"/>
      <c r="E935" s="200"/>
      <c r="F935" s="200"/>
      <c r="G935" s="200"/>
      <c r="H935" s="237"/>
      <c r="I935" s="8"/>
      <c r="J935" s="8"/>
      <c r="K935" s="8"/>
      <c r="L935" s="8"/>
      <c r="M935" s="8"/>
      <c r="N935" s="8"/>
      <c r="O935" s="8"/>
      <c r="P935" s="217"/>
    </row>
    <row r="936" spans="1:16" ht="15" customHeight="1">
      <c r="A936" s="213">
        <v>30</v>
      </c>
      <c r="B936" s="193" t="s">
        <v>139</v>
      </c>
      <c r="C936" s="201">
        <v>13580.7</v>
      </c>
      <c r="D936" s="235">
        <v>80769.42</v>
      </c>
      <c r="E936" s="200">
        <f>C936*0.79*12</f>
        <v>128745.03600000001</v>
      </c>
      <c r="F936" s="200">
        <f>E936*10%</f>
        <v>12874.503600000002</v>
      </c>
      <c r="G936" s="200">
        <f>E936-F936</f>
        <v>115870.53240000001</v>
      </c>
      <c r="H936" s="235">
        <f>D936+G936</f>
        <v>196639.9524</v>
      </c>
      <c r="I936" s="8"/>
      <c r="J936" s="8"/>
      <c r="K936" s="8"/>
      <c r="L936" s="8"/>
      <c r="M936" s="8"/>
      <c r="N936" s="8"/>
      <c r="O936" s="8"/>
      <c r="P936" s="217">
        <f>H936-L936-L937-L938-L939-L940-L941-L942-L943</f>
        <v>196639.9524</v>
      </c>
    </row>
    <row r="937" spans="1:16" ht="15" customHeight="1">
      <c r="A937" s="213"/>
      <c r="B937" s="193"/>
      <c r="C937" s="201"/>
      <c r="D937" s="236"/>
      <c r="E937" s="200"/>
      <c r="F937" s="200"/>
      <c r="G937" s="200"/>
      <c r="H937" s="236"/>
      <c r="I937" s="8"/>
      <c r="J937" s="8"/>
      <c r="K937" s="8"/>
      <c r="L937" s="8"/>
      <c r="M937" s="8"/>
      <c r="N937" s="8"/>
      <c r="O937" s="8"/>
      <c r="P937" s="217"/>
    </row>
    <row r="938" spans="1:16" ht="15" customHeight="1">
      <c r="A938" s="213"/>
      <c r="B938" s="193"/>
      <c r="C938" s="201"/>
      <c r="D938" s="236"/>
      <c r="E938" s="200"/>
      <c r="F938" s="200"/>
      <c r="G938" s="200"/>
      <c r="H938" s="236"/>
      <c r="I938" s="8"/>
      <c r="J938" s="8"/>
      <c r="K938" s="8"/>
      <c r="L938" s="8"/>
      <c r="M938" s="8"/>
      <c r="N938" s="8"/>
      <c r="O938" s="8"/>
      <c r="P938" s="217"/>
    </row>
    <row r="939" spans="1:16" ht="15" customHeight="1">
      <c r="A939" s="213"/>
      <c r="B939" s="193"/>
      <c r="C939" s="201"/>
      <c r="D939" s="236"/>
      <c r="E939" s="200"/>
      <c r="F939" s="200"/>
      <c r="G939" s="200"/>
      <c r="H939" s="236"/>
      <c r="I939" s="8"/>
      <c r="J939" s="8"/>
      <c r="K939" s="8"/>
      <c r="L939" s="8"/>
      <c r="M939" s="8"/>
      <c r="N939" s="8"/>
      <c r="O939" s="8"/>
      <c r="P939" s="217"/>
    </row>
    <row r="940" spans="1:16" ht="15" customHeight="1">
      <c r="A940" s="213"/>
      <c r="B940" s="193"/>
      <c r="C940" s="201"/>
      <c r="D940" s="236"/>
      <c r="E940" s="200"/>
      <c r="F940" s="200"/>
      <c r="G940" s="200"/>
      <c r="H940" s="236"/>
      <c r="I940" s="8"/>
      <c r="J940" s="8"/>
      <c r="K940" s="8"/>
      <c r="L940" s="8"/>
      <c r="M940" s="8"/>
      <c r="N940" s="8"/>
      <c r="O940" s="8"/>
      <c r="P940" s="217"/>
    </row>
    <row r="941" spans="1:16" ht="15" customHeight="1">
      <c r="A941" s="213"/>
      <c r="B941" s="193"/>
      <c r="C941" s="201"/>
      <c r="D941" s="236"/>
      <c r="E941" s="200"/>
      <c r="F941" s="200"/>
      <c r="G941" s="200"/>
      <c r="H941" s="236"/>
      <c r="I941" s="8"/>
      <c r="J941" s="8"/>
      <c r="K941" s="8"/>
      <c r="L941" s="8"/>
      <c r="M941" s="8"/>
      <c r="N941" s="8"/>
      <c r="O941" s="8"/>
      <c r="P941" s="217"/>
    </row>
    <row r="942" spans="1:16" ht="15" customHeight="1">
      <c r="A942" s="213"/>
      <c r="B942" s="193"/>
      <c r="C942" s="201"/>
      <c r="D942" s="236"/>
      <c r="E942" s="200"/>
      <c r="F942" s="200"/>
      <c r="G942" s="200"/>
      <c r="H942" s="236"/>
      <c r="I942" s="8"/>
      <c r="J942" s="8"/>
      <c r="K942" s="8"/>
      <c r="L942" s="8"/>
      <c r="M942" s="8"/>
      <c r="N942" s="8"/>
      <c r="O942" s="8"/>
      <c r="P942" s="217"/>
    </row>
    <row r="943" spans="1:16" ht="15" customHeight="1">
      <c r="A943" s="213"/>
      <c r="B943" s="193"/>
      <c r="C943" s="201"/>
      <c r="D943" s="237"/>
      <c r="E943" s="200"/>
      <c r="F943" s="200"/>
      <c r="G943" s="200"/>
      <c r="H943" s="237"/>
      <c r="I943" s="8"/>
      <c r="J943" s="8"/>
      <c r="K943" s="8"/>
      <c r="L943" s="8"/>
      <c r="M943" s="8"/>
      <c r="N943" s="8"/>
      <c r="O943" s="8"/>
      <c r="P943" s="217"/>
    </row>
    <row r="944" spans="1:16" ht="15" customHeight="1">
      <c r="A944" s="213">
        <v>31</v>
      </c>
      <c r="B944" s="203" t="s">
        <v>140</v>
      </c>
      <c r="C944" s="201">
        <v>10519.3</v>
      </c>
      <c r="D944" s="235">
        <v>56290.43</v>
      </c>
      <c r="E944" s="200">
        <f>C944*0.79*12</f>
        <v>99722.96399999999</v>
      </c>
      <c r="F944" s="200">
        <f>E944*10%</f>
        <v>9972.2964</v>
      </c>
      <c r="G944" s="200">
        <f>E944-F944</f>
        <v>89750.66759999999</v>
      </c>
      <c r="H944" s="235">
        <f>D944+G944</f>
        <v>146041.09759999998</v>
      </c>
      <c r="I944" s="8" t="s">
        <v>199</v>
      </c>
      <c r="J944" s="8">
        <v>2</v>
      </c>
      <c r="K944" s="8">
        <v>60</v>
      </c>
      <c r="L944" s="8">
        <f>K944*442</f>
        <v>26520</v>
      </c>
      <c r="M944" s="8"/>
      <c r="N944" s="8"/>
      <c r="O944" s="8"/>
      <c r="P944" s="217">
        <f>H944-L944-L945-L946-L947-L948-L949-L950-L951</f>
        <v>54857.89759999998</v>
      </c>
    </row>
    <row r="945" spans="1:16" ht="15" customHeight="1">
      <c r="A945" s="213"/>
      <c r="B945" s="203"/>
      <c r="C945" s="201"/>
      <c r="D945" s="236"/>
      <c r="E945" s="200"/>
      <c r="F945" s="200"/>
      <c r="G945" s="200"/>
      <c r="H945" s="236"/>
      <c r="I945" s="8" t="s">
        <v>195</v>
      </c>
      <c r="J945" s="8">
        <v>4</v>
      </c>
      <c r="K945" s="8">
        <v>100</v>
      </c>
      <c r="L945" s="8">
        <f>K945*270</f>
        <v>27000</v>
      </c>
      <c r="M945" s="8"/>
      <c r="N945" s="8"/>
      <c r="O945" s="8"/>
      <c r="P945" s="217"/>
    </row>
    <row r="946" spans="1:16" ht="45.75" customHeight="1">
      <c r="A946" s="213"/>
      <c r="B946" s="203"/>
      <c r="C946" s="201"/>
      <c r="D946" s="236"/>
      <c r="E946" s="200"/>
      <c r="F946" s="200"/>
      <c r="G946" s="200"/>
      <c r="H946" s="236"/>
      <c r="I946" s="8" t="s">
        <v>228</v>
      </c>
      <c r="J946" s="8">
        <v>6</v>
      </c>
      <c r="K946" s="8">
        <v>1.6</v>
      </c>
      <c r="L946" s="8">
        <f>K946*3402</f>
        <v>5443.200000000001</v>
      </c>
      <c r="M946" s="8"/>
      <c r="N946" s="8"/>
      <c r="O946" s="8"/>
      <c r="P946" s="217"/>
    </row>
    <row r="947" spans="1:16" ht="23.25" customHeight="1">
      <c r="A947" s="213"/>
      <c r="B947" s="203"/>
      <c r="C947" s="201"/>
      <c r="D947" s="236"/>
      <c r="E947" s="200"/>
      <c r="F947" s="200"/>
      <c r="G947" s="200"/>
      <c r="H947" s="236"/>
      <c r="I947" s="8" t="s">
        <v>198</v>
      </c>
      <c r="J947" s="8">
        <v>10</v>
      </c>
      <c r="K947" s="8">
        <v>18</v>
      </c>
      <c r="L947" s="8">
        <f>K947*1790</f>
        <v>32220</v>
      </c>
      <c r="M947" s="8"/>
      <c r="N947" s="8"/>
      <c r="O947" s="8" t="s">
        <v>229</v>
      </c>
      <c r="P947" s="217"/>
    </row>
    <row r="948" spans="1:16" ht="15" customHeight="1">
      <c r="A948" s="213"/>
      <c r="B948" s="203"/>
      <c r="C948" s="201"/>
      <c r="D948" s="236"/>
      <c r="E948" s="200"/>
      <c r="F948" s="200"/>
      <c r="G948" s="200"/>
      <c r="H948" s="236"/>
      <c r="I948" s="8"/>
      <c r="J948" s="8"/>
      <c r="K948" s="8"/>
      <c r="L948" s="8"/>
      <c r="M948" s="8"/>
      <c r="N948" s="8"/>
      <c r="O948" s="8"/>
      <c r="P948" s="217"/>
    </row>
    <row r="949" spans="1:16" ht="15" customHeight="1">
      <c r="A949" s="213"/>
      <c r="B949" s="203"/>
      <c r="C949" s="201"/>
      <c r="D949" s="236"/>
      <c r="E949" s="200"/>
      <c r="F949" s="200"/>
      <c r="G949" s="200"/>
      <c r="H949" s="236"/>
      <c r="I949" s="8"/>
      <c r="J949" s="8"/>
      <c r="K949" s="8"/>
      <c r="L949" s="8"/>
      <c r="M949" s="8"/>
      <c r="N949" s="8"/>
      <c r="O949" s="8"/>
      <c r="P949" s="217"/>
    </row>
    <row r="950" spans="1:16" ht="15" customHeight="1">
      <c r="A950" s="213"/>
      <c r="B950" s="203"/>
      <c r="C950" s="201"/>
      <c r="D950" s="236"/>
      <c r="E950" s="200"/>
      <c r="F950" s="200"/>
      <c r="G950" s="200"/>
      <c r="H950" s="236"/>
      <c r="I950" s="8"/>
      <c r="J950" s="8"/>
      <c r="K950" s="8"/>
      <c r="L950" s="8"/>
      <c r="M950" s="8"/>
      <c r="N950" s="8"/>
      <c r="O950" s="8"/>
      <c r="P950" s="217"/>
    </row>
    <row r="951" spans="1:16" ht="15" customHeight="1">
      <c r="A951" s="213"/>
      <c r="B951" s="203"/>
      <c r="C951" s="201"/>
      <c r="D951" s="237"/>
      <c r="E951" s="200"/>
      <c r="F951" s="200"/>
      <c r="G951" s="200"/>
      <c r="H951" s="237"/>
      <c r="I951" s="8"/>
      <c r="J951" s="8"/>
      <c r="K951" s="8"/>
      <c r="L951" s="8"/>
      <c r="M951" s="8"/>
      <c r="N951" s="8"/>
      <c r="O951" s="8"/>
      <c r="P951" s="217"/>
    </row>
    <row r="952" spans="1:16" ht="15" customHeight="1">
      <c r="A952" s="213">
        <v>32</v>
      </c>
      <c r="B952" s="194" t="s">
        <v>141</v>
      </c>
      <c r="C952" s="201">
        <v>13657.3</v>
      </c>
      <c r="D952" s="235">
        <v>57021.54</v>
      </c>
      <c r="E952" s="200">
        <f>C952*0.79*12</f>
        <v>129471.204</v>
      </c>
      <c r="F952" s="200">
        <f>E952*10%</f>
        <v>12947.1204</v>
      </c>
      <c r="G952" s="200">
        <f>E952-F952</f>
        <v>116524.0836</v>
      </c>
      <c r="H952" s="235">
        <f>D952+G952</f>
        <v>173545.6236</v>
      </c>
      <c r="I952" s="8" t="s">
        <v>198</v>
      </c>
      <c r="J952" s="8">
        <v>10</v>
      </c>
      <c r="K952" s="8">
        <v>12</v>
      </c>
      <c r="L952" s="8">
        <f>K952*1790</f>
        <v>21480</v>
      </c>
      <c r="M952" s="8"/>
      <c r="N952" s="8"/>
      <c r="O952" s="8" t="s">
        <v>232</v>
      </c>
      <c r="P952" s="217">
        <f>H952-L952-L953-L954-L955-L956-L957-L958-L959</f>
        <v>74465.62359999999</v>
      </c>
    </row>
    <row r="953" spans="1:16" ht="27" customHeight="1">
      <c r="A953" s="213"/>
      <c r="B953" s="194"/>
      <c r="C953" s="201"/>
      <c r="D953" s="236"/>
      <c r="E953" s="200"/>
      <c r="F953" s="200"/>
      <c r="G953" s="200"/>
      <c r="H953" s="236"/>
      <c r="I953" s="8" t="s">
        <v>203</v>
      </c>
      <c r="J953" s="8">
        <v>1</v>
      </c>
      <c r="K953" s="8">
        <v>10</v>
      </c>
      <c r="L953" s="8">
        <f>K953*4200</f>
        <v>42000</v>
      </c>
      <c r="M953" s="8"/>
      <c r="N953" s="8"/>
      <c r="O953" s="8"/>
      <c r="P953" s="217"/>
    </row>
    <row r="954" spans="1:16" ht="27.75" customHeight="1">
      <c r="A954" s="213"/>
      <c r="B954" s="194"/>
      <c r="C954" s="201"/>
      <c r="D954" s="236"/>
      <c r="E954" s="200"/>
      <c r="F954" s="200"/>
      <c r="G954" s="200"/>
      <c r="H954" s="236"/>
      <c r="I954" s="8" t="s">
        <v>199</v>
      </c>
      <c r="J954" s="8">
        <v>2</v>
      </c>
      <c r="K954" s="8">
        <v>50</v>
      </c>
      <c r="L954" s="8">
        <f>K954*442</f>
        <v>22100</v>
      </c>
      <c r="M954" s="8"/>
      <c r="N954" s="8"/>
      <c r="O954" s="8"/>
      <c r="P954" s="217"/>
    </row>
    <row r="955" spans="1:16" ht="26.25" customHeight="1">
      <c r="A955" s="213"/>
      <c r="B955" s="194"/>
      <c r="C955" s="201"/>
      <c r="D955" s="236"/>
      <c r="E955" s="200"/>
      <c r="F955" s="200"/>
      <c r="G955" s="200"/>
      <c r="H955" s="236"/>
      <c r="I955" s="8" t="s">
        <v>195</v>
      </c>
      <c r="J955" s="8">
        <v>4</v>
      </c>
      <c r="K955" s="8">
        <v>50</v>
      </c>
      <c r="L955" s="8">
        <f>K955*270</f>
        <v>13500</v>
      </c>
      <c r="M955" s="8"/>
      <c r="N955" s="8"/>
      <c r="O955" s="8"/>
      <c r="P955" s="217"/>
    </row>
    <row r="956" spans="1:16" ht="55.5" customHeight="1">
      <c r="A956" s="213"/>
      <c r="B956" s="194"/>
      <c r="C956" s="201"/>
      <c r="D956" s="236"/>
      <c r="E956" s="200"/>
      <c r="F956" s="200"/>
      <c r="G956" s="200"/>
      <c r="H956" s="236"/>
      <c r="I956" s="42" t="s">
        <v>221</v>
      </c>
      <c r="J956" s="42">
        <v>4</v>
      </c>
      <c r="K956" s="42">
        <v>9</v>
      </c>
      <c r="L956" s="42"/>
      <c r="M956" s="8"/>
      <c r="N956" s="8"/>
      <c r="O956" s="8"/>
      <c r="P956" s="217"/>
    </row>
    <row r="957" spans="1:16" ht="52.5" customHeight="1">
      <c r="A957" s="213"/>
      <c r="B957" s="194"/>
      <c r="C957" s="201"/>
      <c r="D957" s="236"/>
      <c r="E957" s="200"/>
      <c r="F957" s="200"/>
      <c r="G957" s="200"/>
      <c r="H957" s="236"/>
      <c r="I957" s="42" t="s">
        <v>374</v>
      </c>
      <c r="J957" s="42">
        <v>14</v>
      </c>
      <c r="K957" s="42"/>
      <c r="L957" s="42"/>
      <c r="M957" s="8"/>
      <c r="N957" s="8"/>
      <c r="O957" s="8"/>
      <c r="P957" s="217"/>
    </row>
    <row r="958" spans="1:16" ht="27.75" customHeight="1">
      <c r="A958" s="213"/>
      <c r="B958" s="194"/>
      <c r="C958" s="201"/>
      <c r="D958" s="236"/>
      <c r="E958" s="200"/>
      <c r="F958" s="200"/>
      <c r="G958" s="200"/>
      <c r="H958" s="236"/>
      <c r="I958" s="42" t="s">
        <v>375</v>
      </c>
      <c r="J958" s="42">
        <v>4</v>
      </c>
      <c r="K958" s="42"/>
      <c r="L958" s="42"/>
      <c r="M958" s="8"/>
      <c r="N958" s="8"/>
      <c r="O958" s="8"/>
      <c r="P958" s="217"/>
    </row>
    <row r="959" spans="1:16" ht="15" customHeight="1">
      <c r="A959" s="213"/>
      <c r="B959" s="194"/>
      <c r="C959" s="201"/>
      <c r="D959" s="237"/>
      <c r="E959" s="200"/>
      <c r="F959" s="200"/>
      <c r="G959" s="200"/>
      <c r="H959" s="237"/>
      <c r="I959" s="8"/>
      <c r="J959" s="8"/>
      <c r="K959" s="8"/>
      <c r="L959" s="8"/>
      <c r="M959" s="8"/>
      <c r="N959" s="8"/>
      <c r="O959" s="8"/>
      <c r="P959" s="217"/>
    </row>
    <row r="960" spans="1:16" ht="15" customHeight="1">
      <c r="A960" s="213">
        <v>33</v>
      </c>
      <c r="B960" s="193" t="s">
        <v>142</v>
      </c>
      <c r="C960" s="201">
        <v>5985.4</v>
      </c>
      <c r="D960" s="235">
        <v>6698.84</v>
      </c>
      <c r="E960" s="200">
        <f>C960*0.79*12</f>
        <v>56741.592000000004</v>
      </c>
      <c r="F960" s="200">
        <f>E960*10%</f>
        <v>5674.159200000001</v>
      </c>
      <c r="G960" s="200">
        <f>E960-F960</f>
        <v>51067.4328</v>
      </c>
      <c r="H960" s="235">
        <f>D960+G960</f>
        <v>57766.272800000006</v>
      </c>
      <c r="I960" s="8"/>
      <c r="J960" s="8"/>
      <c r="K960" s="8"/>
      <c r="L960" s="8"/>
      <c r="M960" s="8"/>
      <c r="N960" s="8"/>
      <c r="O960" s="8"/>
      <c r="P960" s="217">
        <f>H960-L960-L961-L962-L963-L964-L965-L966-L967</f>
        <v>57766.272800000006</v>
      </c>
    </row>
    <row r="961" spans="1:16" ht="15" customHeight="1">
      <c r="A961" s="213"/>
      <c r="B961" s="193"/>
      <c r="C961" s="201"/>
      <c r="D961" s="236"/>
      <c r="E961" s="200"/>
      <c r="F961" s="200"/>
      <c r="G961" s="200"/>
      <c r="H961" s="236"/>
      <c r="I961" s="8"/>
      <c r="J961" s="8"/>
      <c r="K961" s="8"/>
      <c r="L961" s="8"/>
      <c r="M961" s="8"/>
      <c r="N961" s="8"/>
      <c r="O961" s="8"/>
      <c r="P961" s="217"/>
    </row>
    <row r="962" spans="1:16" ht="15" customHeight="1">
      <c r="A962" s="213"/>
      <c r="B962" s="193"/>
      <c r="C962" s="201"/>
      <c r="D962" s="236"/>
      <c r="E962" s="200"/>
      <c r="F962" s="200"/>
      <c r="G962" s="200"/>
      <c r="H962" s="236"/>
      <c r="I962" s="8"/>
      <c r="J962" s="8"/>
      <c r="K962" s="8"/>
      <c r="L962" s="8"/>
      <c r="M962" s="8"/>
      <c r="N962" s="8"/>
      <c r="O962" s="8"/>
      <c r="P962" s="217"/>
    </row>
    <row r="963" spans="1:16" ht="15" customHeight="1">
      <c r="A963" s="213"/>
      <c r="B963" s="193"/>
      <c r="C963" s="201"/>
      <c r="D963" s="236"/>
      <c r="E963" s="200"/>
      <c r="F963" s="200"/>
      <c r="G963" s="200"/>
      <c r="H963" s="236"/>
      <c r="I963" s="8"/>
      <c r="J963" s="8"/>
      <c r="K963" s="8"/>
      <c r="L963" s="8"/>
      <c r="M963" s="8"/>
      <c r="N963" s="8"/>
      <c r="O963" s="8"/>
      <c r="P963" s="217"/>
    </row>
    <row r="964" spans="1:16" ht="15" customHeight="1">
      <c r="A964" s="213"/>
      <c r="B964" s="193"/>
      <c r="C964" s="201"/>
      <c r="D964" s="236"/>
      <c r="E964" s="200"/>
      <c r="F964" s="200"/>
      <c r="G964" s="200"/>
      <c r="H964" s="236"/>
      <c r="I964" s="8"/>
      <c r="J964" s="8"/>
      <c r="K964" s="8"/>
      <c r="L964" s="8"/>
      <c r="M964" s="8"/>
      <c r="N964" s="8"/>
      <c r="O964" s="8"/>
      <c r="P964" s="217"/>
    </row>
    <row r="965" spans="1:16" ht="15" customHeight="1">
      <c r="A965" s="213"/>
      <c r="B965" s="193"/>
      <c r="C965" s="201"/>
      <c r="D965" s="236"/>
      <c r="E965" s="200"/>
      <c r="F965" s="200"/>
      <c r="G965" s="200"/>
      <c r="H965" s="236"/>
      <c r="I965" s="8"/>
      <c r="J965" s="8"/>
      <c r="K965" s="8"/>
      <c r="L965" s="8"/>
      <c r="M965" s="8"/>
      <c r="N965" s="8"/>
      <c r="O965" s="8"/>
      <c r="P965" s="217"/>
    </row>
    <row r="966" spans="1:16" ht="15" customHeight="1">
      <c r="A966" s="213"/>
      <c r="B966" s="193"/>
      <c r="C966" s="201"/>
      <c r="D966" s="236"/>
      <c r="E966" s="200"/>
      <c r="F966" s="200"/>
      <c r="G966" s="200"/>
      <c r="H966" s="236"/>
      <c r="I966" s="8"/>
      <c r="J966" s="8"/>
      <c r="K966" s="8"/>
      <c r="L966" s="8"/>
      <c r="M966" s="8"/>
      <c r="N966" s="8"/>
      <c r="O966" s="8"/>
      <c r="P966" s="217"/>
    </row>
    <row r="967" spans="1:16" ht="15" customHeight="1">
      <c r="A967" s="213"/>
      <c r="B967" s="193"/>
      <c r="C967" s="201"/>
      <c r="D967" s="237"/>
      <c r="E967" s="200"/>
      <c r="F967" s="200"/>
      <c r="G967" s="200"/>
      <c r="H967" s="237"/>
      <c r="I967" s="8"/>
      <c r="J967" s="8"/>
      <c r="K967" s="8"/>
      <c r="L967" s="8"/>
      <c r="M967" s="8"/>
      <c r="N967" s="8"/>
      <c r="O967" s="8"/>
      <c r="P967" s="217"/>
    </row>
    <row r="968" spans="1:16" ht="15" customHeight="1">
      <c r="A968" s="213">
        <v>34</v>
      </c>
      <c r="B968" s="194" t="s">
        <v>143</v>
      </c>
      <c r="C968" s="201">
        <v>10554.2</v>
      </c>
      <c r="D968" s="235">
        <v>71089.21</v>
      </c>
      <c r="E968" s="200">
        <f>C968*0.79*12</f>
        <v>100053.81600000002</v>
      </c>
      <c r="F968" s="200">
        <f>E968*10%</f>
        <v>10005.381600000002</v>
      </c>
      <c r="G968" s="200">
        <f>E968-F968</f>
        <v>90048.43440000001</v>
      </c>
      <c r="H968" s="235">
        <f>D968+G968</f>
        <v>161137.64440000002</v>
      </c>
      <c r="I968" s="8" t="s">
        <v>195</v>
      </c>
      <c r="J968" s="8">
        <v>4</v>
      </c>
      <c r="K968" s="8">
        <v>90</v>
      </c>
      <c r="L968" s="8">
        <f>K968*270</f>
        <v>24300</v>
      </c>
      <c r="M968" s="8"/>
      <c r="N968" s="8"/>
      <c r="O968" s="8"/>
      <c r="P968" s="217">
        <f>H968-L968-L969-L970-L971-L972-L973-L974-L975</f>
        <v>136837.64440000002</v>
      </c>
    </row>
    <row r="969" spans="1:16" ht="36.75" customHeight="1">
      <c r="A969" s="213"/>
      <c r="B969" s="194"/>
      <c r="C969" s="201"/>
      <c r="D969" s="236"/>
      <c r="E969" s="200"/>
      <c r="F969" s="200"/>
      <c r="G969" s="200"/>
      <c r="H969" s="236"/>
      <c r="I969" s="42" t="s">
        <v>376</v>
      </c>
      <c r="J969" s="42">
        <v>16</v>
      </c>
      <c r="K969" s="42">
        <v>1</v>
      </c>
      <c r="L969" s="42"/>
      <c r="M969" s="8"/>
      <c r="N969" s="8"/>
      <c r="O969" s="8"/>
      <c r="P969" s="217"/>
    </row>
    <row r="970" spans="1:16" ht="65.25" customHeight="1">
      <c r="A970" s="213"/>
      <c r="B970" s="194"/>
      <c r="C970" s="201"/>
      <c r="D970" s="236"/>
      <c r="E970" s="200"/>
      <c r="F970" s="200"/>
      <c r="G970" s="200"/>
      <c r="H970" s="236"/>
      <c r="I970" s="42" t="s">
        <v>377</v>
      </c>
      <c r="J970" s="42">
        <v>14</v>
      </c>
      <c r="K970" s="42">
        <v>144.5</v>
      </c>
      <c r="L970" s="42"/>
      <c r="M970" s="42"/>
      <c r="N970" s="42"/>
      <c r="O970" s="42"/>
      <c r="P970" s="217"/>
    </row>
    <row r="971" spans="1:16" ht="45.75" customHeight="1">
      <c r="A971" s="213"/>
      <c r="B971" s="194"/>
      <c r="C971" s="201"/>
      <c r="D971" s="236"/>
      <c r="E971" s="200"/>
      <c r="F971" s="200"/>
      <c r="G971" s="200"/>
      <c r="H971" s="236"/>
      <c r="I971" s="8"/>
      <c r="J971" s="8"/>
      <c r="K971" s="8"/>
      <c r="L971" s="8"/>
      <c r="M971" s="8"/>
      <c r="N971" s="8"/>
      <c r="O971" s="8"/>
      <c r="P971" s="217"/>
    </row>
    <row r="972" spans="1:16" ht="15" customHeight="1">
      <c r="A972" s="213"/>
      <c r="B972" s="194"/>
      <c r="C972" s="201"/>
      <c r="D972" s="236"/>
      <c r="E972" s="200"/>
      <c r="F972" s="200"/>
      <c r="G972" s="200"/>
      <c r="H972" s="236"/>
      <c r="I972" s="8"/>
      <c r="J972" s="8"/>
      <c r="K972" s="8"/>
      <c r="L972" s="8"/>
      <c r="M972" s="8"/>
      <c r="N972" s="8"/>
      <c r="O972" s="8"/>
      <c r="P972" s="217"/>
    </row>
    <row r="973" spans="1:16" ht="15" customHeight="1">
      <c r="A973" s="213"/>
      <c r="B973" s="194"/>
      <c r="C973" s="201"/>
      <c r="D973" s="236"/>
      <c r="E973" s="200"/>
      <c r="F973" s="200"/>
      <c r="G973" s="200"/>
      <c r="H973" s="236"/>
      <c r="I973" s="8"/>
      <c r="J973" s="8"/>
      <c r="K973" s="8"/>
      <c r="L973" s="8"/>
      <c r="M973" s="8"/>
      <c r="N973" s="8"/>
      <c r="O973" s="8"/>
      <c r="P973" s="217"/>
    </row>
    <row r="974" spans="1:16" ht="15" customHeight="1">
      <c r="A974" s="213"/>
      <c r="B974" s="194"/>
      <c r="C974" s="201"/>
      <c r="D974" s="236"/>
      <c r="E974" s="200"/>
      <c r="F974" s="200"/>
      <c r="G974" s="200"/>
      <c r="H974" s="236"/>
      <c r="I974" s="8"/>
      <c r="J974" s="8"/>
      <c r="K974" s="8"/>
      <c r="L974" s="8"/>
      <c r="M974" s="8"/>
      <c r="N974" s="8"/>
      <c r="O974" s="8"/>
      <c r="P974" s="217"/>
    </row>
    <row r="975" spans="1:16" ht="15" customHeight="1">
      <c r="A975" s="213"/>
      <c r="B975" s="194"/>
      <c r="C975" s="201"/>
      <c r="D975" s="237"/>
      <c r="E975" s="200"/>
      <c r="F975" s="200"/>
      <c r="G975" s="200"/>
      <c r="H975" s="237"/>
      <c r="I975" s="8"/>
      <c r="J975" s="8"/>
      <c r="K975" s="8"/>
      <c r="L975" s="8"/>
      <c r="M975" s="8"/>
      <c r="N975" s="8"/>
      <c r="O975" s="8"/>
      <c r="P975" s="217"/>
    </row>
    <row r="976" spans="1:16" ht="15" customHeight="1">
      <c r="A976" s="213">
        <v>35</v>
      </c>
      <c r="B976" s="194" t="s">
        <v>144</v>
      </c>
      <c r="C976" s="201">
        <v>10622.1</v>
      </c>
      <c r="D976" s="235">
        <v>33793.79</v>
      </c>
      <c r="E976" s="200">
        <f>C976*0.79*12</f>
        <v>100697.508</v>
      </c>
      <c r="F976" s="200">
        <f>E976*10%</f>
        <v>10069.750800000002</v>
      </c>
      <c r="G976" s="200">
        <f>E976-F976</f>
        <v>90627.7572</v>
      </c>
      <c r="H976" s="235">
        <f>D976+G976</f>
        <v>124421.5472</v>
      </c>
      <c r="I976" s="8" t="s">
        <v>195</v>
      </c>
      <c r="J976" s="8">
        <v>4</v>
      </c>
      <c r="K976" s="8">
        <v>120</v>
      </c>
      <c r="L976" s="8">
        <f>K976*270</f>
        <v>32400</v>
      </c>
      <c r="M976" s="8"/>
      <c r="N976" s="8"/>
      <c r="O976" s="8"/>
      <c r="P976" s="217">
        <f>H976-L976-L977-L978-L979-L980-L981-L982-L983</f>
        <v>83181.5472</v>
      </c>
    </row>
    <row r="977" spans="1:16" ht="15" customHeight="1">
      <c r="A977" s="213"/>
      <c r="B977" s="194"/>
      <c r="C977" s="201"/>
      <c r="D977" s="236"/>
      <c r="E977" s="200"/>
      <c r="F977" s="200"/>
      <c r="G977" s="200"/>
      <c r="H977" s="236"/>
      <c r="I977" s="8" t="s">
        <v>199</v>
      </c>
      <c r="J977" s="8">
        <v>2</v>
      </c>
      <c r="K977" s="8">
        <v>20</v>
      </c>
      <c r="L977" s="8">
        <f>K977*442</f>
        <v>8840</v>
      </c>
      <c r="M977" s="8"/>
      <c r="N977" s="8"/>
      <c r="O977" s="8"/>
      <c r="P977" s="217"/>
    </row>
    <row r="978" spans="1:16" ht="45" customHeight="1">
      <c r="A978" s="213"/>
      <c r="B978" s="194"/>
      <c r="C978" s="201"/>
      <c r="D978" s="236"/>
      <c r="E978" s="200"/>
      <c r="F978" s="200"/>
      <c r="G978" s="200"/>
      <c r="H978" s="236"/>
      <c r="I978" s="42" t="s">
        <v>221</v>
      </c>
      <c r="J978" s="42">
        <v>4</v>
      </c>
      <c r="K978" s="42">
        <v>31.5</v>
      </c>
      <c r="L978" s="42"/>
      <c r="M978" s="42"/>
      <c r="N978" s="42"/>
      <c r="O978" s="42" t="s">
        <v>378</v>
      </c>
      <c r="P978" s="217"/>
    </row>
    <row r="979" spans="1:16" ht="15" customHeight="1">
      <c r="A979" s="213"/>
      <c r="B979" s="194"/>
      <c r="C979" s="201"/>
      <c r="D979" s="236"/>
      <c r="E979" s="200"/>
      <c r="F979" s="200"/>
      <c r="G979" s="200"/>
      <c r="H979" s="236"/>
      <c r="I979" s="8"/>
      <c r="J979" s="8"/>
      <c r="K979" s="8"/>
      <c r="L979" s="8"/>
      <c r="M979" s="8"/>
      <c r="N979" s="8"/>
      <c r="O979" s="8"/>
      <c r="P979" s="217"/>
    </row>
    <row r="980" spans="1:16" ht="15" customHeight="1">
      <c r="A980" s="213"/>
      <c r="B980" s="194"/>
      <c r="C980" s="201"/>
      <c r="D980" s="236"/>
      <c r="E980" s="200"/>
      <c r="F980" s="200"/>
      <c r="G980" s="200"/>
      <c r="H980" s="236"/>
      <c r="I980" s="8"/>
      <c r="J980" s="8"/>
      <c r="K980" s="8"/>
      <c r="L980" s="8"/>
      <c r="M980" s="8"/>
      <c r="N980" s="8"/>
      <c r="O980" s="8"/>
      <c r="P980" s="217"/>
    </row>
    <row r="981" spans="1:16" ht="15" customHeight="1">
      <c r="A981" s="213"/>
      <c r="B981" s="194"/>
      <c r="C981" s="201"/>
      <c r="D981" s="236"/>
      <c r="E981" s="200"/>
      <c r="F981" s="200"/>
      <c r="G981" s="200"/>
      <c r="H981" s="236"/>
      <c r="I981" s="8"/>
      <c r="J981" s="8"/>
      <c r="K981" s="8"/>
      <c r="L981" s="8"/>
      <c r="M981" s="8"/>
      <c r="N981" s="8"/>
      <c r="O981" s="8"/>
      <c r="P981" s="217"/>
    </row>
    <row r="982" spans="1:16" ht="15" customHeight="1">
      <c r="A982" s="213"/>
      <c r="B982" s="194"/>
      <c r="C982" s="201"/>
      <c r="D982" s="236"/>
      <c r="E982" s="200"/>
      <c r="F982" s="200"/>
      <c r="G982" s="200"/>
      <c r="H982" s="236"/>
      <c r="I982" s="8"/>
      <c r="J982" s="8"/>
      <c r="K982" s="8"/>
      <c r="L982" s="8"/>
      <c r="M982" s="8"/>
      <c r="N982" s="8"/>
      <c r="O982" s="8"/>
      <c r="P982" s="217"/>
    </row>
    <row r="983" spans="1:16" ht="15" customHeight="1">
      <c r="A983" s="213"/>
      <c r="B983" s="194"/>
      <c r="C983" s="201"/>
      <c r="D983" s="237"/>
      <c r="E983" s="200"/>
      <c r="F983" s="200"/>
      <c r="G983" s="200"/>
      <c r="H983" s="237"/>
      <c r="I983" s="8"/>
      <c r="J983" s="8"/>
      <c r="K983" s="8"/>
      <c r="L983" s="8"/>
      <c r="M983" s="8"/>
      <c r="N983" s="8"/>
      <c r="O983" s="8"/>
      <c r="P983" s="217"/>
    </row>
    <row r="984" spans="1:16" ht="15" customHeight="1">
      <c r="A984" s="213">
        <v>36</v>
      </c>
      <c r="B984" s="203" t="s">
        <v>145</v>
      </c>
      <c r="C984" s="201">
        <v>13574.5</v>
      </c>
      <c r="D984" s="235">
        <v>67833.95</v>
      </c>
      <c r="E984" s="200">
        <f>C984*0.79*12</f>
        <v>128686.26000000001</v>
      </c>
      <c r="F984" s="200">
        <f>E984*10%</f>
        <v>12868.626000000002</v>
      </c>
      <c r="G984" s="200">
        <f>E984-F984</f>
        <v>115817.634</v>
      </c>
      <c r="H984" s="235">
        <f>D984+G984</f>
        <v>183651.584</v>
      </c>
      <c r="I984" s="8" t="s">
        <v>207</v>
      </c>
      <c r="J984" s="8">
        <v>8</v>
      </c>
      <c r="K984" s="8">
        <v>135</v>
      </c>
      <c r="L984" s="8">
        <f>K984*561</f>
        <v>75735</v>
      </c>
      <c r="M984" s="8"/>
      <c r="N984" s="8"/>
      <c r="O984" s="8"/>
      <c r="P984" s="217">
        <f>H984-L984-L985-L986-L987-L988-L989-L990-L991</f>
        <v>3096.5840000000026</v>
      </c>
    </row>
    <row r="985" spans="1:16" ht="15" customHeight="1">
      <c r="A985" s="213"/>
      <c r="B985" s="203"/>
      <c r="C985" s="201"/>
      <c r="D985" s="236"/>
      <c r="E985" s="200"/>
      <c r="F985" s="200"/>
      <c r="G985" s="200"/>
      <c r="H985" s="236"/>
      <c r="I985" s="8" t="s">
        <v>189</v>
      </c>
      <c r="J985" s="8">
        <v>1</v>
      </c>
      <c r="K985" s="8">
        <v>9</v>
      </c>
      <c r="L985" s="8">
        <f>K985*4200</f>
        <v>37800</v>
      </c>
      <c r="M985" s="8"/>
      <c r="N985" s="8"/>
      <c r="O985" s="8"/>
      <c r="P985" s="217"/>
    </row>
    <row r="986" spans="1:16" ht="15" customHeight="1">
      <c r="A986" s="213"/>
      <c r="B986" s="203"/>
      <c r="C986" s="201"/>
      <c r="D986" s="236"/>
      <c r="E986" s="200"/>
      <c r="F986" s="200"/>
      <c r="G986" s="200"/>
      <c r="H986" s="236"/>
      <c r="I986" s="8" t="s">
        <v>195</v>
      </c>
      <c r="J986" s="8">
        <v>4</v>
      </c>
      <c r="K986" s="8">
        <v>150</v>
      </c>
      <c r="L986" s="8">
        <f>K986*270</f>
        <v>40500</v>
      </c>
      <c r="M986" s="8"/>
      <c r="N986" s="8"/>
      <c r="O986" s="8"/>
      <c r="P986" s="217"/>
    </row>
    <row r="987" spans="1:16" ht="15" customHeight="1">
      <c r="A987" s="213"/>
      <c r="B987" s="203"/>
      <c r="C987" s="201"/>
      <c r="D987" s="236"/>
      <c r="E987" s="200"/>
      <c r="F987" s="200"/>
      <c r="G987" s="200"/>
      <c r="H987" s="236"/>
      <c r="I987" s="8" t="s">
        <v>199</v>
      </c>
      <c r="J987" s="8">
        <v>2</v>
      </c>
      <c r="K987" s="8">
        <v>60</v>
      </c>
      <c r="L987" s="8">
        <f>K987*442</f>
        <v>26520</v>
      </c>
      <c r="M987" s="8"/>
      <c r="N987" s="8"/>
      <c r="O987" s="8"/>
      <c r="P987" s="217"/>
    </row>
    <row r="988" spans="1:16" ht="15" customHeight="1">
      <c r="A988" s="213"/>
      <c r="B988" s="203"/>
      <c r="C988" s="201"/>
      <c r="D988" s="236"/>
      <c r="E988" s="200"/>
      <c r="F988" s="200"/>
      <c r="G988" s="200"/>
      <c r="H988" s="236"/>
      <c r="I988" s="8"/>
      <c r="J988" s="8"/>
      <c r="K988" s="8"/>
      <c r="L988" s="8"/>
      <c r="M988" s="8"/>
      <c r="N988" s="8"/>
      <c r="O988" s="8"/>
      <c r="P988" s="217"/>
    </row>
    <row r="989" spans="1:16" ht="15" customHeight="1">
      <c r="A989" s="213"/>
      <c r="B989" s="203"/>
      <c r="C989" s="201"/>
      <c r="D989" s="236"/>
      <c r="E989" s="200"/>
      <c r="F989" s="200"/>
      <c r="G989" s="200"/>
      <c r="H989" s="236"/>
      <c r="I989" s="8"/>
      <c r="J989" s="8"/>
      <c r="K989" s="8"/>
      <c r="L989" s="8"/>
      <c r="M989" s="8"/>
      <c r="N989" s="8"/>
      <c r="O989" s="8"/>
      <c r="P989" s="217"/>
    </row>
    <row r="990" spans="1:16" ht="15" customHeight="1">
      <c r="A990" s="213"/>
      <c r="B990" s="203"/>
      <c r="C990" s="201"/>
      <c r="D990" s="236"/>
      <c r="E990" s="200"/>
      <c r="F990" s="200"/>
      <c r="G990" s="200"/>
      <c r="H990" s="236"/>
      <c r="I990" s="8"/>
      <c r="J990" s="8"/>
      <c r="K990" s="8"/>
      <c r="L990" s="8"/>
      <c r="M990" s="8"/>
      <c r="N990" s="8"/>
      <c r="O990" s="8"/>
      <c r="P990" s="217"/>
    </row>
    <row r="991" spans="1:16" ht="15" customHeight="1">
      <c r="A991" s="213"/>
      <c r="B991" s="203"/>
      <c r="C991" s="201"/>
      <c r="D991" s="237"/>
      <c r="E991" s="200"/>
      <c r="F991" s="200"/>
      <c r="G991" s="200"/>
      <c r="H991" s="237"/>
      <c r="I991" s="8"/>
      <c r="J991" s="8"/>
      <c r="K991" s="8"/>
      <c r="L991" s="8"/>
      <c r="M991" s="8"/>
      <c r="N991" s="8"/>
      <c r="O991" s="8"/>
      <c r="P991" s="217"/>
    </row>
    <row r="992" spans="1:16" ht="15" customHeight="1">
      <c r="A992" s="213">
        <v>37</v>
      </c>
      <c r="B992" s="193" t="s">
        <v>146</v>
      </c>
      <c r="C992" s="201">
        <v>5945.2</v>
      </c>
      <c r="D992" s="235">
        <v>-20042.46</v>
      </c>
      <c r="E992" s="200">
        <f>C992*0.79*12</f>
        <v>56360.496</v>
      </c>
      <c r="F992" s="200">
        <f>E992*10%</f>
        <v>5636.0496</v>
      </c>
      <c r="G992" s="200">
        <f>E992-F992</f>
        <v>50724.4464</v>
      </c>
      <c r="H992" s="235">
        <f>D992+G992</f>
        <v>30681.9864</v>
      </c>
      <c r="I992" s="8"/>
      <c r="J992" s="8"/>
      <c r="K992" s="8"/>
      <c r="L992" s="8"/>
      <c r="M992" s="8"/>
      <c r="N992" s="8"/>
      <c r="O992" s="8"/>
      <c r="P992" s="217">
        <f>H992-L992-L993-L994-L995-L996-L997-L998-L999</f>
        <v>30681.9864</v>
      </c>
    </row>
    <row r="993" spans="1:16" ht="15" customHeight="1">
      <c r="A993" s="213"/>
      <c r="B993" s="193"/>
      <c r="C993" s="201"/>
      <c r="D993" s="236"/>
      <c r="E993" s="200"/>
      <c r="F993" s="200"/>
      <c r="G993" s="200"/>
      <c r="H993" s="236"/>
      <c r="I993" s="8"/>
      <c r="J993" s="8"/>
      <c r="K993" s="8"/>
      <c r="L993" s="8"/>
      <c r="M993" s="8"/>
      <c r="N993" s="8"/>
      <c r="O993" s="8"/>
      <c r="P993" s="217"/>
    </row>
    <row r="994" spans="1:16" ht="15" customHeight="1">
      <c r="A994" s="213"/>
      <c r="B994" s="193"/>
      <c r="C994" s="201"/>
      <c r="D994" s="236"/>
      <c r="E994" s="200"/>
      <c r="F994" s="200"/>
      <c r="G994" s="200"/>
      <c r="H994" s="236"/>
      <c r="I994" s="8"/>
      <c r="J994" s="8"/>
      <c r="K994" s="8"/>
      <c r="L994" s="8"/>
      <c r="M994" s="8"/>
      <c r="N994" s="8"/>
      <c r="O994" s="8"/>
      <c r="P994" s="217"/>
    </row>
    <row r="995" spans="1:16" ht="15" customHeight="1">
      <c r="A995" s="213"/>
      <c r="B995" s="193"/>
      <c r="C995" s="201"/>
      <c r="D995" s="236"/>
      <c r="E995" s="200"/>
      <c r="F995" s="200"/>
      <c r="G995" s="200"/>
      <c r="H995" s="236"/>
      <c r="I995" s="8"/>
      <c r="J995" s="8"/>
      <c r="K995" s="8"/>
      <c r="L995" s="8"/>
      <c r="M995" s="8"/>
      <c r="N995" s="8"/>
      <c r="O995" s="8"/>
      <c r="P995" s="217"/>
    </row>
    <row r="996" spans="1:16" ht="15" customHeight="1">
      <c r="A996" s="213"/>
      <c r="B996" s="193"/>
      <c r="C996" s="201"/>
      <c r="D996" s="236"/>
      <c r="E996" s="200"/>
      <c r="F996" s="200"/>
      <c r="G996" s="200"/>
      <c r="H996" s="236"/>
      <c r="I996" s="8"/>
      <c r="J996" s="8"/>
      <c r="K996" s="8"/>
      <c r="L996" s="8"/>
      <c r="M996" s="8"/>
      <c r="N996" s="8"/>
      <c r="O996" s="8"/>
      <c r="P996" s="217"/>
    </row>
    <row r="997" spans="1:16" ht="15" customHeight="1">
      <c r="A997" s="213"/>
      <c r="B997" s="193"/>
      <c r="C997" s="201"/>
      <c r="D997" s="236"/>
      <c r="E997" s="200"/>
      <c r="F997" s="200"/>
      <c r="G997" s="200"/>
      <c r="H997" s="236"/>
      <c r="I997" s="8"/>
      <c r="J997" s="8"/>
      <c r="K997" s="8"/>
      <c r="L997" s="8"/>
      <c r="M997" s="8"/>
      <c r="N997" s="8"/>
      <c r="O997" s="8"/>
      <c r="P997" s="217"/>
    </row>
    <row r="998" spans="1:16" ht="15" customHeight="1">
      <c r="A998" s="213"/>
      <c r="B998" s="193"/>
      <c r="C998" s="201"/>
      <c r="D998" s="236"/>
      <c r="E998" s="200"/>
      <c r="F998" s="200"/>
      <c r="G998" s="200"/>
      <c r="H998" s="236"/>
      <c r="I998" s="8"/>
      <c r="J998" s="8"/>
      <c r="K998" s="8"/>
      <c r="L998" s="8"/>
      <c r="M998" s="8"/>
      <c r="N998" s="8"/>
      <c r="O998" s="8"/>
      <c r="P998" s="217"/>
    </row>
    <row r="999" spans="1:16" ht="15" customHeight="1">
      <c r="A999" s="213"/>
      <c r="B999" s="193"/>
      <c r="C999" s="201"/>
      <c r="D999" s="237"/>
      <c r="E999" s="200"/>
      <c r="F999" s="200"/>
      <c r="G999" s="200"/>
      <c r="H999" s="237"/>
      <c r="I999" s="8"/>
      <c r="J999" s="8"/>
      <c r="K999" s="8"/>
      <c r="L999" s="8"/>
      <c r="M999" s="8"/>
      <c r="N999" s="8"/>
      <c r="O999" s="8"/>
      <c r="P999" s="217"/>
    </row>
    <row r="1000" spans="1:16" ht="27" customHeight="1">
      <c r="A1000" s="14"/>
      <c r="B1000" s="15" t="s">
        <v>48</v>
      </c>
      <c r="C1000" s="9">
        <f aca="true" t="shared" si="3" ref="C1000:H1000">SUM(C704:C999)</f>
        <v>429598.19999999995</v>
      </c>
      <c r="D1000" s="9">
        <f t="shared" si="3"/>
        <v>1722996.11</v>
      </c>
      <c r="E1000" s="9">
        <f t="shared" si="3"/>
        <v>4072590.9359999993</v>
      </c>
      <c r="F1000" s="9">
        <f t="shared" si="3"/>
        <v>407259.0936</v>
      </c>
      <c r="G1000" s="9">
        <f t="shared" si="3"/>
        <v>3665331.8423999995</v>
      </c>
      <c r="H1000" s="9">
        <f t="shared" si="3"/>
        <v>5388327.952399999</v>
      </c>
      <c r="I1000" s="18"/>
      <c r="J1000" s="18"/>
      <c r="K1000" s="19"/>
      <c r="L1000" s="17">
        <f>SUM(L704:L999)</f>
        <v>1312992.92</v>
      </c>
      <c r="M1000" s="17"/>
      <c r="N1000" s="17"/>
      <c r="O1000" s="20"/>
      <c r="P1000" s="17">
        <f>SUM(P704:P999)</f>
        <v>4075335.032399999</v>
      </c>
    </row>
    <row r="1001" spans="1:16" ht="20.25">
      <c r="A1001" s="238" t="s">
        <v>147</v>
      </c>
      <c r="B1001" s="238"/>
      <c r="C1001" s="238"/>
      <c r="D1001" s="238"/>
      <c r="E1001" s="238"/>
      <c r="F1001" s="238"/>
      <c r="G1001" s="238"/>
      <c r="H1001" s="238"/>
      <c r="I1001" s="238"/>
      <c r="J1001" s="238"/>
      <c r="K1001" s="238"/>
      <c r="L1001" s="238"/>
      <c r="M1001" s="238"/>
      <c r="N1001" s="238"/>
      <c r="O1001" s="238"/>
      <c r="P1001" s="238"/>
    </row>
    <row r="1002" spans="1:16" ht="63" customHeight="1">
      <c r="A1002" s="213">
        <v>1</v>
      </c>
      <c r="B1002" s="194" t="s">
        <v>148</v>
      </c>
      <c r="C1002" s="202">
        <v>6082.2</v>
      </c>
      <c r="D1002" s="235">
        <v>31689.55</v>
      </c>
      <c r="E1002" s="200">
        <f>C1002*0.79*12</f>
        <v>57659.256</v>
      </c>
      <c r="F1002" s="200">
        <f>E1002*10%</f>
        <v>5765.9256000000005</v>
      </c>
      <c r="G1002" s="200">
        <f>E1002-F1002</f>
        <v>51893.3304</v>
      </c>
      <c r="H1002" s="235">
        <f>D1002+G1002</f>
        <v>83582.8804</v>
      </c>
      <c r="I1002" s="42" t="s">
        <v>239</v>
      </c>
      <c r="J1002" s="42">
        <v>17</v>
      </c>
      <c r="K1002" s="42"/>
      <c r="L1002" s="48">
        <v>144671.94</v>
      </c>
      <c r="M1002" s="42"/>
      <c r="N1002" s="42"/>
      <c r="O1002" s="42" t="s">
        <v>379</v>
      </c>
      <c r="P1002" s="217">
        <f>H1002-L1002-L1003-L1004-L1005-L1006-L1007-L1008-L1009</f>
        <v>-61089.05960000001</v>
      </c>
    </row>
    <row r="1003" spans="1:16" ht="15" customHeight="1">
      <c r="A1003" s="213"/>
      <c r="B1003" s="194"/>
      <c r="C1003" s="202"/>
      <c r="D1003" s="236"/>
      <c r="E1003" s="200"/>
      <c r="F1003" s="200"/>
      <c r="G1003" s="200"/>
      <c r="H1003" s="236"/>
      <c r="I1003" s="8"/>
      <c r="J1003" s="8"/>
      <c r="K1003" s="8"/>
      <c r="L1003" s="8"/>
      <c r="M1003" s="8"/>
      <c r="N1003" s="8"/>
      <c r="O1003" s="8"/>
      <c r="P1003" s="217"/>
    </row>
    <row r="1004" spans="1:16" ht="15" customHeight="1">
      <c r="A1004" s="213"/>
      <c r="B1004" s="194"/>
      <c r="C1004" s="202"/>
      <c r="D1004" s="236"/>
      <c r="E1004" s="200"/>
      <c r="F1004" s="200"/>
      <c r="G1004" s="200"/>
      <c r="H1004" s="236"/>
      <c r="I1004" s="8"/>
      <c r="J1004" s="8"/>
      <c r="K1004" s="8"/>
      <c r="L1004" s="8"/>
      <c r="M1004" s="8"/>
      <c r="N1004" s="8"/>
      <c r="O1004" s="8"/>
      <c r="P1004" s="217"/>
    </row>
    <row r="1005" spans="1:16" ht="15" customHeight="1">
      <c r="A1005" s="213"/>
      <c r="B1005" s="194"/>
      <c r="C1005" s="202"/>
      <c r="D1005" s="236"/>
      <c r="E1005" s="200"/>
      <c r="F1005" s="200"/>
      <c r="G1005" s="200"/>
      <c r="H1005" s="236"/>
      <c r="I1005" s="8"/>
      <c r="J1005" s="8"/>
      <c r="K1005" s="8"/>
      <c r="L1005" s="8"/>
      <c r="M1005" s="8"/>
      <c r="N1005" s="8"/>
      <c r="O1005" s="8"/>
      <c r="P1005" s="217"/>
    </row>
    <row r="1006" spans="1:16" ht="15" customHeight="1">
      <c r="A1006" s="213"/>
      <c r="B1006" s="194"/>
      <c r="C1006" s="202"/>
      <c r="D1006" s="236"/>
      <c r="E1006" s="200"/>
      <c r="F1006" s="200"/>
      <c r="G1006" s="200"/>
      <c r="H1006" s="236"/>
      <c r="I1006" s="8"/>
      <c r="J1006" s="8"/>
      <c r="K1006" s="8"/>
      <c r="L1006" s="8"/>
      <c r="M1006" s="8"/>
      <c r="N1006" s="8"/>
      <c r="O1006" s="8"/>
      <c r="P1006" s="217"/>
    </row>
    <row r="1007" spans="1:16" ht="15" customHeight="1">
      <c r="A1007" s="213"/>
      <c r="B1007" s="194"/>
      <c r="C1007" s="202"/>
      <c r="D1007" s="236"/>
      <c r="E1007" s="200"/>
      <c r="F1007" s="200"/>
      <c r="G1007" s="200"/>
      <c r="H1007" s="236"/>
      <c r="I1007" s="8"/>
      <c r="J1007" s="8"/>
      <c r="K1007" s="8"/>
      <c r="L1007" s="8"/>
      <c r="M1007" s="8"/>
      <c r="N1007" s="8"/>
      <c r="O1007" s="8"/>
      <c r="P1007" s="217"/>
    </row>
    <row r="1008" spans="1:16" ht="15" customHeight="1">
      <c r="A1008" s="213"/>
      <c r="B1008" s="194"/>
      <c r="C1008" s="202"/>
      <c r="D1008" s="236"/>
      <c r="E1008" s="200"/>
      <c r="F1008" s="200"/>
      <c r="G1008" s="200"/>
      <c r="H1008" s="236"/>
      <c r="I1008" s="8"/>
      <c r="J1008" s="8"/>
      <c r="K1008" s="8"/>
      <c r="L1008" s="8"/>
      <c r="M1008" s="8"/>
      <c r="N1008" s="8"/>
      <c r="O1008" s="8"/>
      <c r="P1008" s="217"/>
    </row>
    <row r="1009" spans="1:16" ht="15" customHeight="1">
      <c r="A1009" s="213"/>
      <c r="B1009" s="194"/>
      <c r="C1009" s="202"/>
      <c r="D1009" s="237"/>
      <c r="E1009" s="200"/>
      <c r="F1009" s="200"/>
      <c r="G1009" s="200"/>
      <c r="H1009" s="237"/>
      <c r="I1009" s="8"/>
      <c r="J1009" s="8"/>
      <c r="K1009" s="8"/>
      <c r="L1009" s="8"/>
      <c r="M1009" s="8"/>
      <c r="N1009" s="8"/>
      <c r="O1009" s="8"/>
      <c r="P1009" s="217"/>
    </row>
    <row r="1010" spans="1:16" ht="15" customHeight="1">
      <c r="A1010" s="213">
        <v>2</v>
      </c>
      <c r="B1010" s="193" t="s">
        <v>149</v>
      </c>
      <c r="C1010" s="202">
        <v>6009.2</v>
      </c>
      <c r="D1010" s="235">
        <v>36627.51</v>
      </c>
      <c r="E1010" s="200">
        <f>C1010*0.79*12</f>
        <v>56967.216</v>
      </c>
      <c r="F1010" s="200">
        <f>E1010*10%</f>
        <v>5696.721600000001</v>
      </c>
      <c r="G1010" s="200">
        <f>E1010-F1010</f>
        <v>51270.494399999996</v>
      </c>
      <c r="H1010" s="235">
        <f>D1010+G1010</f>
        <v>87898.0044</v>
      </c>
      <c r="I1010" s="8"/>
      <c r="J1010" s="8"/>
      <c r="K1010" s="8"/>
      <c r="L1010" s="8"/>
      <c r="M1010" s="8"/>
      <c r="N1010" s="8"/>
      <c r="O1010" s="8"/>
      <c r="P1010" s="217">
        <f>H1010-L1010-L1011-L1012-L1013-L1014-L1015-L1016-L1017</f>
        <v>87898.0044</v>
      </c>
    </row>
    <row r="1011" spans="1:16" ht="15" customHeight="1">
      <c r="A1011" s="213"/>
      <c r="B1011" s="193"/>
      <c r="C1011" s="202"/>
      <c r="D1011" s="236"/>
      <c r="E1011" s="200"/>
      <c r="F1011" s="200"/>
      <c r="G1011" s="200"/>
      <c r="H1011" s="236"/>
      <c r="I1011" s="8"/>
      <c r="J1011" s="8"/>
      <c r="K1011" s="8"/>
      <c r="L1011" s="8"/>
      <c r="M1011" s="8"/>
      <c r="N1011" s="8"/>
      <c r="O1011" s="8"/>
      <c r="P1011" s="217"/>
    </row>
    <row r="1012" spans="1:16" ht="15" customHeight="1">
      <c r="A1012" s="213"/>
      <c r="B1012" s="193"/>
      <c r="C1012" s="202"/>
      <c r="D1012" s="236"/>
      <c r="E1012" s="200"/>
      <c r="F1012" s="200"/>
      <c r="G1012" s="200"/>
      <c r="H1012" s="236"/>
      <c r="I1012" s="8"/>
      <c r="J1012" s="8"/>
      <c r="K1012" s="8"/>
      <c r="L1012" s="8"/>
      <c r="M1012" s="8"/>
      <c r="N1012" s="8"/>
      <c r="O1012" s="8"/>
      <c r="P1012" s="217"/>
    </row>
    <row r="1013" spans="1:16" ht="36" customHeight="1">
      <c r="A1013" s="213"/>
      <c r="B1013" s="193"/>
      <c r="C1013" s="202"/>
      <c r="D1013" s="236"/>
      <c r="E1013" s="200"/>
      <c r="F1013" s="200"/>
      <c r="G1013" s="200"/>
      <c r="H1013" s="236"/>
      <c r="I1013" s="8"/>
      <c r="J1013" s="8"/>
      <c r="K1013" s="8"/>
      <c r="L1013" s="8"/>
      <c r="M1013" s="8"/>
      <c r="N1013" s="8"/>
      <c r="O1013" s="8"/>
      <c r="P1013" s="217"/>
    </row>
    <row r="1014" spans="1:16" ht="15" customHeight="1">
      <c r="A1014" s="213"/>
      <c r="B1014" s="193"/>
      <c r="C1014" s="202"/>
      <c r="D1014" s="236"/>
      <c r="E1014" s="200"/>
      <c r="F1014" s="200"/>
      <c r="G1014" s="200"/>
      <c r="H1014" s="236"/>
      <c r="I1014" s="8"/>
      <c r="J1014" s="8"/>
      <c r="K1014" s="8"/>
      <c r="L1014" s="8"/>
      <c r="M1014" s="8"/>
      <c r="N1014" s="8"/>
      <c r="O1014" s="8"/>
      <c r="P1014" s="217"/>
    </row>
    <row r="1015" spans="1:16" ht="15" customHeight="1">
      <c r="A1015" s="213"/>
      <c r="B1015" s="193"/>
      <c r="C1015" s="202"/>
      <c r="D1015" s="236"/>
      <c r="E1015" s="200"/>
      <c r="F1015" s="200"/>
      <c r="G1015" s="200"/>
      <c r="H1015" s="236"/>
      <c r="I1015" s="8"/>
      <c r="J1015" s="8"/>
      <c r="K1015" s="8"/>
      <c r="L1015" s="8"/>
      <c r="M1015" s="8"/>
      <c r="N1015" s="8"/>
      <c r="O1015" s="8"/>
      <c r="P1015" s="217"/>
    </row>
    <row r="1016" spans="1:16" ht="15" customHeight="1">
      <c r="A1016" s="213"/>
      <c r="B1016" s="193"/>
      <c r="C1016" s="202"/>
      <c r="D1016" s="236"/>
      <c r="E1016" s="200"/>
      <c r="F1016" s="200"/>
      <c r="G1016" s="200"/>
      <c r="H1016" s="236"/>
      <c r="I1016" s="8"/>
      <c r="J1016" s="8"/>
      <c r="K1016" s="8"/>
      <c r="L1016" s="8"/>
      <c r="M1016" s="8"/>
      <c r="N1016" s="8"/>
      <c r="O1016" s="8"/>
      <c r="P1016" s="217"/>
    </row>
    <row r="1017" spans="1:16" ht="15" customHeight="1">
      <c r="A1017" s="213"/>
      <c r="B1017" s="193"/>
      <c r="C1017" s="202"/>
      <c r="D1017" s="237"/>
      <c r="E1017" s="200"/>
      <c r="F1017" s="200"/>
      <c r="G1017" s="200"/>
      <c r="H1017" s="237"/>
      <c r="I1017" s="8"/>
      <c r="J1017" s="8"/>
      <c r="K1017" s="8"/>
      <c r="L1017" s="8"/>
      <c r="M1017" s="8"/>
      <c r="N1017" s="8"/>
      <c r="O1017" s="8"/>
      <c r="P1017" s="217"/>
    </row>
    <row r="1018" spans="1:16" ht="15" customHeight="1">
      <c r="A1018" s="213">
        <v>3</v>
      </c>
      <c r="B1018" s="193" t="s">
        <v>150</v>
      </c>
      <c r="C1018" s="202">
        <v>5990.7</v>
      </c>
      <c r="D1018" s="235">
        <v>34565.63</v>
      </c>
      <c r="E1018" s="200">
        <f>C1018*0.79*12</f>
        <v>56791.836</v>
      </c>
      <c r="F1018" s="200">
        <f>E1018*10%</f>
        <v>5679.1836</v>
      </c>
      <c r="G1018" s="200">
        <f>E1018-F1018</f>
        <v>51112.652400000006</v>
      </c>
      <c r="H1018" s="235">
        <f>D1018+G1018</f>
        <v>85678.2824</v>
      </c>
      <c r="I1018" s="8"/>
      <c r="J1018" s="8"/>
      <c r="K1018" s="8"/>
      <c r="L1018" s="8"/>
      <c r="M1018" s="8"/>
      <c r="N1018" s="8"/>
      <c r="O1018" s="8"/>
      <c r="P1018" s="217">
        <f>H1018-L1018-L1019-L1020-L1021-L1022-L1023-L1024-L1025</f>
        <v>85678.2824</v>
      </c>
    </row>
    <row r="1019" spans="1:16" ht="15" customHeight="1">
      <c r="A1019" s="213"/>
      <c r="B1019" s="193"/>
      <c r="C1019" s="202"/>
      <c r="D1019" s="236"/>
      <c r="E1019" s="200"/>
      <c r="F1019" s="200"/>
      <c r="G1019" s="200"/>
      <c r="H1019" s="236"/>
      <c r="I1019" s="8"/>
      <c r="J1019" s="8"/>
      <c r="K1019" s="8"/>
      <c r="L1019" s="8"/>
      <c r="M1019" s="8"/>
      <c r="N1019" s="8"/>
      <c r="O1019" s="8"/>
      <c r="P1019" s="217"/>
    </row>
    <row r="1020" spans="1:16" ht="15" customHeight="1">
      <c r="A1020" s="213"/>
      <c r="B1020" s="193"/>
      <c r="C1020" s="202"/>
      <c r="D1020" s="236"/>
      <c r="E1020" s="200"/>
      <c r="F1020" s="200"/>
      <c r="G1020" s="200"/>
      <c r="H1020" s="236"/>
      <c r="I1020" s="8"/>
      <c r="J1020" s="8"/>
      <c r="K1020" s="8"/>
      <c r="L1020" s="8"/>
      <c r="M1020" s="8"/>
      <c r="N1020" s="8"/>
      <c r="O1020" s="8"/>
      <c r="P1020" s="217"/>
    </row>
    <row r="1021" spans="1:16" ht="15" customHeight="1">
      <c r="A1021" s="213"/>
      <c r="B1021" s="193"/>
      <c r="C1021" s="202"/>
      <c r="D1021" s="236"/>
      <c r="E1021" s="200"/>
      <c r="F1021" s="200"/>
      <c r="G1021" s="200"/>
      <c r="H1021" s="236"/>
      <c r="I1021" s="8"/>
      <c r="J1021" s="8"/>
      <c r="K1021" s="8"/>
      <c r="L1021" s="8"/>
      <c r="M1021" s="8"/>
      <c r="N1021" s="8"/>
      <c r="O1021" s="8"/>
      <c r="P1021" s="217"/>
    </row>
    <row r="1022" spans="1:16" ht="15" customHeight="1">
      <c r="A1022" s="213"/>
      <c r="B1022" s="193"/>
      <c r="C1022" s="202"/>
      <c r="D1022" s="236"/>
      <c r="E1022" s="200"/>
      <c r="F1022" s="200"/>
      <c r="G1022" s="200"/>
      <c r="H1022" s="236"/>
      <c r="I1022" s="8"/>
      <c r="J1022" s="8"/>
      <c r="K1022" s="8"/>
      <c r="L1022" s="8"/>
      <c r="M1022" s="8"/>
      <c r="N1022" s="8"/>
      <c r="O1022" s="8"/>
      <c r="P1022" s="217"/>
    </row>
    <row r="1023" spans="1:16" ht="15" customHeight="1">
      <c r="A1023" s="213"/>
      <c r="B1023" s="193"/>
      <c r="C1023" s="202"/>
      <c r="D1023" s="236"/>
      <c r="E1023" s="200"/>
      <c r="F1023" s="200"/>
      <c r="G1023" s="200"/>
      <c r="H1023" s="236"/>
      <c r="I1023" s="8"/>
      <c r="J1023" s="8"/>
      <c r="K1023" s="8"/>
      <c r="L1023" s="8"/>
      <c r="M1023" s="8"/>
      <c r="N1023" s="8"/>
      <c r="O1023" s="8"/>
      <c r="P1023" s="217"/>
    </row>
    <row r="1024" spans="1:16" ht="15" customHeight="1">
      <c r="A1024" s="213"/>
      <c r="B1024" s="193"/>
      <c r="C1024" s="202"/>
      <c r="D1024" s="236"/>
      <c r="E1024" s="200"/>
      <c r="F1024" s="200"/>
      <c r="G1024" s="200"/>
      <c r="H1024" s="236"/>
      <c r="I1024" s="8"/>
      <c r="J1024" s="8"/>
      <c r="K1024" s="8"/>
      <c r="L1024" s="8"/>
      <c r="M1024" s="8"/>
      <c r="N1024" s="8"/>
      <c r="O1024" s="8"/>
      <c r="P1024" s="217"/>
    </row>
    <row r="1025" spans="1:16" ht="15" customHeight="1">
      <c r="A1025" s="213"/>
      <c r="B1025" s="193"/>
      <c r="C1025" s="202"/>
      <c r="D1025" s="237"/>
      <c r="E1025" s="200"/>
      <c r="F1025" s="200"/>
      <c r="G1025" s="200"/>
      <c r="H1025" s="237"/>
      <c r="I1025" s="8"/>
      <c r="J1025" s="8"/>
      <c r="K1025" s="8"/>
      <c r="L1025" s="8"/>
      <c r="M1025" s="8"/>
      <c r="N1025" s="8"/>
      <c r="O1025" s="8"/>
      <c r="P1025" s="217"/>
    </row>
    <row r="1026" spans="1:16" ht="15" customHeight="1">
      <c r="A1026" s="184">
        <v>4</v>
      </c>
      <c r="B1026" s="195" t="s">
        <v>151</v>
      </c>
      <c r="C1026" s="218">
        <v>8129.4</v>
      </c>
      <c r="D1026" s="235">
        <v>59032.12</v>
      </c>
      <c r="E1026" s="235">
        <f>C1026*0.79*12</f>
        <v>77066.712</v>
      </c>
      <c r="F1026" s="235">
        <f>E1026*10%</f>
        <v>7706.671200000001</v>
      </c>
      <c r="G1026" s="235">
        <f>E1026-F1026</f>
        <v>69360.0408</v>
      </c>
      <c r="H1026" s="235">
        <f>D1026+G1026</f>
        <v>128392.16080000001</v>
      </c>
      <c r="I1026" s="8" t="s">
        <v>195</v>
      </c>
      <c r="J1026" s="8">
        <v>4</v>
      </c>
      <c r="K1026" s="8">
        <v>184</v>
      </c>
      <c r="L1026" s="8">
        <f>K1026*270</f>
        <v>49680</v>
      </c>
      <c r="M1026" s="8"/>
      <c r="N1026" s="8"/>
      <c r="O1026" s="8"/>
      <c r="P1026" s="217">
        <f>H1026-L1026-L1027-L1028-L1029-L1030-L1031-L1032-L1033</f>
        <v>2572.1608000000124</v>
      </c>
    </row>
    <row r="1027" spans="1:16" ht="47.25" customHeight="1">
      <c r="A1027" s="185"/>
      <c r="B1027" s="196"/>
      <c r="C1027" s="191"/>
      <c r="D1027" s="236"/>
      <c r="E1027" s="236"/>
      <c r="F1027" s="236"/>
      <c r="G1027" s="236"/>
      <c r="H1027" s="236"/>
      <c r="I1027" s="8" t="s">
        <v>220</v>
      </c>
      <c r="J1027" s="8">
        <v>5</v>
      </c>
      <c r="K1027" s="8">
        <v>24</v>
      </c>
      <c r="L1027" s="8">
        <f>K1027*410</f>
        <v>9840</v>
      </c>
      <c r="M1027" s="8"/>
      <c r="N1027" s="8"/>
      <c r="O1027" s="8"/>
      <c r="P1027" s="217"/>
    </row>
    <row r="1028" spans="1:16" ht="36" customHeight="1">
      <c r="A1028" s="185"/>
      <c r="B1028" s="196"/>
      <c r="C1028" s="191"/>
      <c r="D1028" s="236"/>
      <c r="E1028" s="236"/>
      <c r="F1028" s="236"/>
      <c r="G1028" s="236"/>
      <c r="H1028" s="236"/>
      <c r="I1028" s="8" t="s">
        <v>199</v>
      </c>
      <c r="J1028" s="8">
        <v>2</v>
      </c>
      <c r="K1028" s="8">
        <v>150</v>
      </c>
      <c r="L1028" s="8">
        <f>K1028*442</f>
        <v>66300</v>
      </c>
      <c r="M1028" s="8"/>
      <c r="N1028" s="8"/>
      <c r="O1028" s="8"/>
      <c r="P1028" s="217"/>
    </row>
    <row r="1029" spans="1:16" ht="15" customHeight="1">
      <c r="A1029" s="185"/>
      <c r="B1029" s="196"/>
      <c r="C1029" s="191"/>
      <c r="D1029" s="236"/>
      <c r="E1029" s="236"/>
      <c r="F1029" s="236"/>
      <c r="G1029" s="236"/>
      <c r="H1029" s="236"/>
      <c r="I1029" s="8"/>
      <c r="J1029" s="8"/>
      <c r="K1029" s="8"/>
      <c r="L1029" s="8"/>
      <c r="M1029" s="8"/>
      <c r="N1029" s="8"/>
      <c r="O1029" s="8"/>
      <c r="P1029" s="217"/>
    </row>
    <row r="1030" spans="1:16" ht="15" customHeight="1">
      <c r="A1030" s="185"/>
      <c r="B1030" s="196"/>
      <c r="C1030" s="191"/>
      <c r="D1030" s="236"/>
      <c r="E1030" s="236"/>
      <c r="F1030" s="236"/>
      <c r="G1030" s="236"/>
      <c r="H1030" s="236"/>
      <c r="I1030" s="8"/>
      <c r="J1030" s="8"/>
      <c r="K1030" s="8"/>
      <c r="L1030" s="8"/>
      <c r="M1030" s="8"/>
      <c r="N1030" s="8"/>
      <c r="O1030" s="8"/>
      <c r="P1030" s="217"/>
    </row>
    <row r="1031" spans="1:16" ht="15" customHeight="1">
      <c r="A1031" s="185"/>
      <c r="B1031" s="196"/>
      <c r="C1031" s="191"/>
      <c r="D1031" s="236"/>
      <c r="E1031" s="236"/>
      <c r="F1031" s="236"/>
      <c r="G1031" s="236"/>
      <c r="H1031" s="236"/>
      <c r="I1031" s="8"/>
      <c r="J1031" s="8"/>
      <c r="K1031" s="8"/>
      <c r="L1031" s="8"/>
      <c r="M1031" s="8"/>
      <c r="N1031" s="8"/>
      <c r="O1031" s="8"/>
      <c r="P1031" s="217"/>
    </row>
    <row r="1032" spans="1:16" ht="15" customHeight="1">
      <c r="A1032" s="185"/>
      <c r="B1032" s="196"/>
      <c r="C1032" s="191"/>
      <c r="D1032" s="236"/>
      <c r="E1032" s="236"/>
      <c r="F1032" s="236"/>
      <c r="G1032" s="236"/>
      <c r="H1032" s="236"/>
      <c r="I1032" s="8"/>
      <c r="J1032" s="8"/>
      <c r="K1032" s="8"/>
      <c r="L1032" s="8"/>
      <c r="M1032" s="8"/>
      <c r="N1032" s="8"/>
      <c r="O1032" s="8"/>
      <c r="P1032" s="217"/>
    </row>
    <row r="1033" spans="1:16" ht="15" customHeight="1">
      <c r="A1033" s="186"/>
      <c r="B1033" s="197"/>
      <c r="C1033" s="192"/>
      <c r="D1033" s="237"/>
      <c r="E1033" s="237"/>
      <c r="F1033" s="237"/>
      <c r="G1033" s="237"/>
      <c r="H1033" s="237"/>
      <c r="I1033" s="8"/>
      <c r="J1033" s="8"/>
      <c r="K1033" s="8"/>
      <c r="L1033" s="8"/>
      <c r="M1033" s="8"/>
      <c r="N1033" s="8"/>
      <c r="O1033" s="8"/>
      <c r="P1033" s="217"/>
    </row>
    <row r="1034" spans="1:16" ht="60" customHeight="1">
      <c r="A1034" s="184">
        <v>5</v>
      </c>
      <c r="B1034" s="187" t="s">
        <v>152</v>
      </c>
      <c r="C1034" s="218">
        <v>5993.5</v>
      </c>
      <c r="D1034" s="235">
        <v>28065.33</v>
      </c>
      <c r="E1034" s="235">
        <f>C1034*0.79*12</f>
        <v>56818.38</v>
      </c>
      <c r="F1034" s="235">
        <f>E1034*10%</f>
        <v>5681.838</v>
      </c>
      <c r="G1034" s="235">
        <f>E1034-F1034</f>
        <v>51136.542</v>
      </c>
      <c r="H1034" s="235">
        <f>D1034+G1034</f>
        <v>79201.872</v>
      </c>
      <c r="I1034" s="42" t="s">
        <v>380</v>
      </c>
      <c r="J1034" s="42">
        <v>14</v>
      </c>
      <c r="K1034" s="42"/>
      <c r="L1034" s="42">
        <v>5924.19</v>
      </c>
      <c r="M1034" s="42"/>
      <c r="N1034" s="42"/>
      <c r="O1034" s="42"/>
      <c r="P1034" s="217">
        <f>H1034-L1034-L1035-L1036-L1037-L1038-L1039-L1040-L1041</f>
        <v>73277.682</v>
      </c>
    </row>
    <row r="1035" spans="1:16" ht="15" customHeight="1">
      <c r="A1035" s="185"/>
      <c r="B1035" s="188"/>
      <c r="C1035" s="191"/>
      <c r="D1035" s="236"/>
      <c r="E1035" s="236"/>
      <c r="F1035" s="236"/>
      <c r="G1035" s="236"/>
      <c r="H1035" s="236"/>
      <c r="I1035" s="8"/>
      <c r="J1035" s="8"/>
      <c r="K1035" s="8"/>
      <c r="L1035" s="8"/>
      <c r="M1035" s="8"/>
      <c r="N1035" s="8"/>
      <c r="O1035" s="8"/>
      <c r="P1035" s="217"/>
    </row>
    <row r="1036" spans="1:16" ht="15" customHeight="1">
      <c r="A1036" s="185"/>
      <c r="B1036" s="188"/>
      <c r="C1036" s="191"/>
      <c r="D1036" s="236"/>
      <c r="E1036" s="236"/>
      <c r="F1036" s="236"/>
      <c r="G1036" s="236"/>
      <c r="H1036" s="236"/>
      <c r="I1036" s="8"/>
      <c r="J1036" s="8"/>
      <c r="K1036" s="8"/>
      <c r="L1036" s="8"/>
      <c r="M1036" s="8"/>
      <c r="N1036" s="8"/>
      <c r="O1036" s="8"/>
      <c r="P1036" s="217"/>
    </row>
    <row r="1037" spans="1:16" ht="15" customHeight="1">
      <c r="A1037" s="185"/>
      <c r="B1037" s="188"/>
      <c r="C1037" s="191"/>
      <c r="D1037" s="236"/>
      <c r="E1037" s="236"/>
      <c r="F1037" s="236"/>
      <c r="G1037" s="236"/>
      <c r="H1037" s="236"/>
      <c r="I1037" s="8"/>
      <c r="J1037" s="8"/>
      <c r="K1037" s="8"/>
      <c r="L1037" s="8"/>
      <c r="M1037" s="8"/>
      <c r="N1037" s="8"/>
      <c r="O1037" s="8"/>
      <c r="P1037" s="217"/>
    </row>
    <row r="1038" spans="1:16" ht="15" customHeight="1">
      <c r="A1038" s="185"/>
      <c r="B1038" s="188"/>
      <c r="C1038" s="191"/>
      <c r="D1038" s="236"/>
      <c r="E1038" s="236"/>
      <c r="F1038" s="236"/>
      <c r="G1038" s="236"/>
      <c r="H1038" s="236"/>
      <c r="I1038" s="8"/>
      <c r="J1038" s="8"/>
      <c r="K1038" s="8"/>
      <c r="L1038" s="8"/>
      <c r="M1038" s="8"/>
      <c r="N1038" s="8"/>
      <c r="O1038" s="8"/>
      <c r="P1038" s="217"/>
    </row>
    <row r="1039" spans="1:16" ht="15" customHeight="1">
      <c r="A1039" s="185"/>
      <c r="B1039" s="188"/>
      <c r="C1039" s="191"/>
      <c r="D1039" s="236"/>
      <c r="E1039" s="236"/>
      <c r="F1039" s="236"/>
      <c r="G1039" s="236"/>
      <c r="H1039" s="236"/>
      <c r="I1039" s="8"/>
      <c r="J1039" s="8"/>
      <c r="K1039" s="8"/>
      <c r="L1039" s="8"/>
      <c r="M1039" s="8"/>
      <c r="N1039" s="8"/>
      <c r="O1039" s="8"/>
      <c r="P1039" s="217"/>
    </row>
    <row r="1040" spans="1:16" ht="15" customHeight="1">
      <c r="A1040" s="185"/>
      <c r="B1040" s="188"/>
      <c r="C1040" s="191"/>
      <c r="D1040" s="236"/>
      <c r="E1040" s="236"/>
      <c r="F1040" s="236"/>
      <c r="G1040" s="236"/>
      <c r="H1040" s="236"/>
      <c r="I1040" s="8"/>
      <c r="J1040" s="8"/>
      <c r="K1040" s="8"/>
      <c r="L1040" s="8"/>
      <c r="M1040" s="8"/>
      <c r="N1040" s="8"/>
      <c r="O1040" s="8"/>
      <c r="P1040" s="217"/>
    </row>
    <row r="1041" spans="1:16" ht="15" customHeight="1">
      <c r="A1041" s="186"/>
      <c r="B1041" s="189"/>
      <c r="C1041" s="192"/>
      <c r="D1041" s="237"/>
      <c r="E1041" s="237"/>
      <c r="F1041" s="237"/>
      <c r="G1041" s="237"/>
      <c r="H1041" s="237"/>
      <c r="I1041" s="8"/>
      <c r="J1041" s="8"/>
      <c r="K1041" s="8"/>
      <c r="L1041" s="8"/>
      <c r="M1041" s="8"/>
      <c r="N1041" s="8"/>
      <c r="O1041" s="8"/>
      <c r="P1041" s="217"/>
    </row>
    <row r="1042" spans="1:16" ht="15" customHeight="1">
      <c r="A1042" s="213">
        <v>6</v>
      </c>
      <c r="B1042" s="193" t="s">
        <v>153</v>
      </c>
      <c r="C1042" s="202">
        <v>6008.8</v>
      </c>
      <c r="D1042" s="235">
        <v>34014.15</v>
      </c>
      <c r="E1042" s="200">
        <f>C1042*0.79*12</f>
        <v>56963.424</v>
      </c>
      <c r="F1042" s="200">
        <f>E1042*10%</f>
        <v>5696.3424</v>
      </c>
      <c r="G1042" s="200">
        <f>E1042-F1042</f>
        <v>51267.0816</v>
      </c>
      <c r="H1042" s="235">
        <f>D1042+G1042</f>
        <v>85281.2316</v>
      </c>
      <c r="I1042" s="8"/>
      <c r="J1042" s="8"/>
      <c r="K1042" s="8"/>
      <c r="L1042" s="8"/>
      <c r="M1042" s="8"/>
      <c r="N1042" s="8"/>
      <c r="O1042" s="8"/>
      <c r="P1042" s="217">
        <f>H1042-L1042-L1043-L1044-L1045-L1046-L1047-L1048-L1049</f>
        <v>85281.2316</v>
      </c>
    </row>
    <row r="1043" spans="1:16" ht="15" customHeight="1">
      <c r="A1043" s="213"/>
      <c r="B1043" s="193"/>
      <c r="C1043" s="202"/>
      <c r="D1043" s="236"/>
      <c r="E1043" s="200"/>
      <c r="F1043" s="200"/>
      <c r="G1043" s="200"/>
      <c r="H1043" s="236"/>
      <c r="I1043" s="8"/>
      <c r="J1043" s="8"/>
      <c r="K1043" s="8"/>
      <c r="L1043" s="8"/>
      <c r="M1043" s="8"/>
      <c r="N1043" s="8"/>
      <c r="O1043" s="8"/>
      <c r="P1043" s="217"/>
    </row>
    <row r="1044" spans="1:16" ht="15" customHeight="1">
      <c r="A1044" s="213"/>
      <c r="B1044" s="193"/>
      <c r="C1044" s="202"/>
      <c r="D1044" s="236"/>
      <c r="E1044" s="200"/>
      <c r="F1044" s="200"/>
      <c r="G1044" s="200"/>
      <c r="H1044" s="236"/>
      <c r="I1044" s="8"/>
      <c r="J1044" s="8"/>
      <c r="K1044" s="8"/>
      <c r="L1044" s="8"/>
      <c r="M1044" s="8"/>
      <c r="N1044" s="8"/>
      <c r="O1044" s="8"/>
      <c r="P1044" s="217"/>
    </row>
    <row r="1045" spans="1:16" ht="15" customHeight="1">
      <c r="A1045" s="213"/>
      <c r="B1045" s="193"/>
      <c r="C1045" s="202"/>
      <c r="D1045" s="236"/>
      <c r="E1045" s="200"/>
      <c r="F1045" s="200"/>
      <c r="G1045" s="200"/>
      <c r="H1045" s="236"/>
      <c r="I1045" s="8"/>
      <c r="J1045" s="8"/>
      <c r="K1045" s="8"/>
      <c r="L1045" s="8"/>
      <c r="M1045" s="8"/>
      <c r="N1045" s="8"/>
      <c r="O1045" s="8"/>
      <c r="P1045" s="217"/>
    </row>
    <row r="1046" spans="1:16" ht="15" customHeight="1">
      <c r="A1046" s="213"/>
      <c r="B1046" s="193"/>
      <c r="C1046" s="202"/>
      <c r="D1046" s="236"/>
      <c r="E1046" s="200"/>
      <c r="F1046" s="200"/>
      <c r="G1046" s="200"/>
      <c r="H1046" s="236"/>
      <c r="I1046" s="8"/>
      <c r="J1046" s="8"/>
      <c r="K1046" s="8"/>
      <c r="L1046" s="8"/>
      <c r="M1046" s="8"/>
      <c r="N1046" s="8"/>
      <c r="O1046" s="8"/>
      <c r="P1046" s="217"/>
    </row>
    <row r="1047" spans="1:16" ht="15" customHeight="1">
      <c r="A1047" s="213"/>
      <c r="B1047" s="193"/>
      <c r="C1047" s="202"/>
      <c r="D1047" s="236"/>
      <c r="E1047" s="200"/>
      <c r="F1047" s="200"/>
      <c r="G1047" s="200"/>
      <c r="H1047" s="236"/>
      <c r="I1047" s="8"/>
      <c r="J1047" s="8"/>
      <c r="K1047" s="8"/>
      <c r="L1047" s="8"/>
      <c r="M1047" s="8"/>
      <c r="N1047" s="8"/>
      <c r="O1047" s="8"/>
      <c r="P1047" s="217"/>
    </row>
    <row r="1048" spans="1:16" ht="15" customHeight="1">
      <c r="A1048" s="213"/>
      <c r="B1048" s="193"/>
      <c r="C1048" s="202"/>
      <c r="D1048" s="236"/>
      <c r="E1048" s="200"/>
      <c r="F1048" s="200"/>
      <c r="G1048" s="200"/>
      <c r="H1048" s="236"/>
      <c r="I1048" s="8"/>
      <c r="J1048" s="8"/>
      <c r="K1048" s="8"/>
      <c r="L1048" s="8"/>
      <c r="M1048" s="8"/>
      <c r="N1048" s="8"/>
      <c r="O1048" s="8"/>
      <c r="P1048" s="217"/>
    </row>
    <row r="1049" spans="1:16" ht="15" customHeight="1">
      <c r="A1049" s="213"/>
      <c r="B1049" s="193"/>
      <c r="C1049" s="202"/>
      <c r="D1049" s="237"/>
      <c r="E1049" s="200"/>
      <c r="F1049" s="200"/>
      <c r="G1049" s="200"/>
      <c r="H1049" s="237"/>
      <c r="I1049" s="8"/>
      <c r="J1049" s="8"/>
      <c r="K1049" s="8"/>
      <c r="L1049" s="8"/>
      <c r="M1049" s="8"/>
      <c r="N1049" s="8"/>
      <c r="O1049" s="8"/>
      <c r="P1049" s="217"/>
    </row>
    <row r="1050" spans="1:16" ht="15" customHeight="1">
      <c r="A1050" s="213">
        <v>7</v>
      </c>
      <c r="B1050" s="194" t="s">
        <v>154</v>
      </c>
      <c r="C1050" s="202">
        <v>20084.9</v>
      </c>
      <c r="D1050" s="235">
        <v>72638.62</v>
      </c>
      <c r="E1050" s="200">
        <f>C1050*0.79*12</f>
        <v>190404.852</v>
      </c>
      <c r="F1050" s="200">
        <f>E1050*10%</f>
        <v>19040.485200000003</v>
      </c>
      <c r="G1050" s="200">
        <f>E1050-F1050</f>
        <v>171364.36680000002</v>
      </c>
      <c r="H1050" s="235">
        <f>D1050+G1050</f>
        <v>244002.9868</v>
      </c>
      <c r="I1050" s="8" t="s">
        <v>199</v>
      </c>
      <c r="J1050" s="8">
        <v>2</v>
      </c>
      <c r="K1050" s="8">
        <v>70</v>
      </c>
      <c r="L1050" s="8">
        <f>K1050*442</f>
        <v>30940</v>
      </c>
      <c r="M1050" s="8"/>
      <c r="N1050" s="8"/>
      <c r="O1050" s="8"/>
      <c r="P1050" s="217">
        <f>H1050-L1050-L1051-L1052-L1053-L1054-L1055-L1056-L1057</f>
        <v>172562.9868</v>
      </c>
    </row>
    <row r="1051" spans="1:16" ht="15" customHeight="1">
      <c r="A1051" s="213"/>
      <c r="B1051" s="194"/>
      <c r="C1051" s="202"/>
      <c r="D1051" s="236"/>
      <c r="E1051" s="200"/>
      <c r="F1051" s="200"/>
      <c r="G1051" s="200"/>
      <c r="H1051" s="236"/>
      <c r="I1051" s="8"/>
      <c r="J1051" s="8"/>
      <c r="K1051" s="8"/>
      <c r="L1051" s="8"/>
      <c r="M1051" s="8"/>
      <c r="N1051" s="8"/>
      <c r="O1051" s="8"/>
      <c r="P1051" s="217"/>
    </row>
    <row r="1052" spans="1:16" ht="15" customHeight="1">
      <c r="A1052" s="213"/>
      <c r="B1052" s="194"/>
      <c r="C1052" s="202"/>
      <c r="D1052" s="236"/>
      <c r="E1052" s="200"/>
      <c r="F1052" s="200"/>
      <c r="G1052" s="200"/>
      <c r="H1052" s="236"/>
      <c r="I1052" s="8" t="s">
        <v>195</v>
      </c>
      <c r="J1052" s="8">
        <v>4</v>
      </c>
      <c r="K1052" s="8">
        <v>150</v>
      </c>
      <c r="L1052" s="8">
        <f>K1052*270</f>
        <v>40500</v>
      </c>
      <c r="M1052" s="8"/>
      <c r="N1052" s="8"/>
      <c r="O1052" s="8"/>
      <c r="P1052" s="217"/>
    </row>
    <row r="1053" spans="1:16" ht="15" customHeight="1">
      <c r="A1053" s="213"/>
      <c r="B1053" s="194"/>
      <c r="C1053" s="202"/>
      <c r="D1053" s="236"/>
      <c r="E1053" s="200"/>
      <c r="F1053" s="200"/>
      <c r="G1053" s="200"/>
      <c r="H1053" s="236"/>
      <c r="I1053" s="8"/>
      <c r="J1053" s="8"/>
      <c r="K1053" s="8"/>
      <c r="L1053" s="8"/>
      <c r="M1053" s="8"/>
      <c r="N1053" s="8"/>
      <c r="O1053" s="8"/>
      <c r="P1053" s="217"/>
    </row>
    <row r="1054" spans="1:16" ht="15" customHeight="1">
      <c r="A1054" s="213"/>
      <c r="B1054" s="194"/>
      <c r="C1054" s="202"/>
      <c r="D1054" s="236"/>
      <c r="E1054" s="200"/>
      <c r="F1054" s="200"/>
      <c r="G1054" s="200"/>
      <c r="H1054" s="236"/>
      <c r="I1054" s="42" t="s">
        <v>221</v>
      </c>
      <c r="J1054" s="42">
        <v>4</v>
      </c>
      <c r="K1054" s="42">
        <v>74</v>
      </c>
      <c r="L1054" s="42"/>
      <c r="M1054" s="42"/>
      <c r="N1054" s="42"/>
      <c r="O1054" s="42"/>
      <c r="P1054" s="217"/>
    </row>
    <row r="1055" spans="1:16" ht="15" customHeight="1">
      <c r="A1055" s="213"/>
      <c r="B1055" s="194"/>
      <c r="C1055" s="202"/>
      <c r="D1055" s="236"/>
      <c r="E1055" s="200"/>
      <c r="F1055" s="200"/>
      <c r="G1055" s="200"/>
      <c r="H1055" s="236"/>
      <c r="I1055" s="8"/>
      <c r="J1055" s="8"/>
      <c r="K1055" s="8"/>
      <c r="L1055" s="8"/>
      <c r="M1055" s="8"/>
      <c r="N1055" s="8"/>
      <c r="O1055" s="8"/>
      <c r="P1055" s="217"/>
    </row>
    <row r="1056" spans="1:16" ht="15" customHeight="1">
      <c r="A1056" s="213"/>
      <c r="B1056" s="194"/>
      <c r="C1056" s="202"/>
      <c r="D1056" s="236"/>
      <c r="E1056" s="200"/>
      <c r="F1056" s="200"/>
      <c r="G1056" s="200"/>
      <c r="H1056" s="236"/>
      <c r="I1056" s="8"/>
      <c r="J1056" s="8"/>
      <c r="K1056" s="8"/>
      <c r="L1056" s="8"/>
      <c r="M1056" s="8"/>
      <c r="N1056" s="8"/>
      <c r="O1056" s="8"/>
      <c r="P1056" s="217"/>
    </row>
    <row r="1057" spans="1:16" ht="15" customHeight="1">
      <c r="A1057" s="213"/>
      <c r="B1057" s="194"/>
      <c r="C1057" s="202"/>
      <c r="D1057" s="237"/>
      <c r="E1057" s="200"/>
      <c r="F1057" s="200"/>
      <c r="G1057" s="200"/>
      <c r="H1057" s="237"/>
      <c r="I1057" s="8"/>
      <c r="J1057" s="8"/>
      <c r="K1057" s="8"/>
      <c r="L1057" s="8"/>
      <c r="M1057" s="8"/>
      <c r="N1057" s="8"/>
      <c r="O1057" s="8"/>
      <c r="P1057" s="217"/>
    </row>
    <row r="1058" spans="1:16" ht="15" customHeight="1">
      <c r="A1058" s="213">
        <v>8</v>
      </c>
      <c r="B1058" s="193" t="s">
        <v>155</v>
      </c>
      <c r="C1058" s="202">
        <v>8190</v>
      </c>
      <c r="D1058" s="235">
        <v>31186.65</v>
      </c>
      <c r="E1058" s="200">
        <f>C1058*0.79*12</f>
        <v>77641.20000000001</v>
      </c>
      <c r="F1058" s="200">
        <f>E1058*10%</f>
        <v>7764.120000000002</v>
      </c>
      <c r="G1058" s="200">
        <f>E1058-F1058</f>
        <v>69877.08000000002</v>
      </c>
      <c r="H1058" s="235">
        <f>D1058+G1058</f>
        <v>101063.73000000001</v>
      </c>
      <c r="I1058" s="8"/>
      <c r="J1058" s="8"/>
      <c r="K1058" s="8"/>
      <c r="L1058" s="8"/>
      <c r="M1058" s="8"/>
      <c r="N1058" s="8"/>
      <c r="O1058" s="8"/>
      <c r="P1058" s="217">
        <f>H1058-L1058-L1059-L1060-L1061-L1062-L1063-L1064-L1065</f>
        <v>101063.73000000001</v>
      </c>
    </row>
    <row r="1059" spans="1:16" ht="15" customHeight="1">
      <c r="A1059" s="213"/>
      <c r="B1059" s="193"/>
      <c r="C1059" s="202"/>
      <c r="D1059" s="236"/>
      <c r="E1059" s="200"/>
      <c r="F1059" s="200"/>
      <c r="G1059" s="200"/>
      <c r="H1059" s="236"/>
      <c r="I1059" s="8"/>
      <c r="J1059" s="8"/>
      <c r="K1059" s="8"/>
      <c r="L1059" s="8"/>
      <c r="M1059" s="8"/>
      <c r="N1059" s="8"/>
      <c r="O1059" s="8"/>
      <c r="P1059" s="217"/>
    </row>
    <row r="1060" spans="1:16" ht="15" customHeight="1">
      <c r="A1060" s="213"/>
      <c r="B1060" s="193"/>
      <c r="C1060" s="202"/>
      <c r="D1060" s="236"/>
      <c r="E1060" s="200"/>
      <c r="F1060" s="200"/>
      <c r="G1060" s="200"/>
      <c r="H1060" s="236"/>
      <c r="I1060" s="8"/>
      <c r="J1060" s="8"/>
      <c r="K1060" s="8"/>
      <c r="L1060" s="8"/>
      <c r="M1060" s="8"/>
      <c r="N1060" s="8"/>
      <c r="O1060" s="8"/>
      <c r="P1060" s="217"/>
    </row>
    <row r="1061" spans="1:16" ht="15" customHeight="1">
      <c r="A1061" s="213"/>
      <c r="B1061" s="193"/>
      <c r="C1061" s="202"/>
      <c r="D1061" s="236"/>
      <c r="E1061" s="200"/>
      <c r="F1061" s="200"/>
      <c r="G1061" s="200"/>
      <c r="H1061" s="236"/>
      <c r="I1061" s="8"/>
      <c r="J1061" s="8"/>
      <c r="K1061" s="8"/>
      <c r="L1061" s="8"/>
      <c r="M1061" s="8"/>
      <c r="N1061" s="8"/>
      <c r="O1061" s="8"/>
      <c r="P1061" s="217"/>
    </row>
    <row r="1062" spans="1:16" ht="15" customHeight="1">
      <c r="A1062" s="213"/>
      <c r="B1062" s="193"/>
      <c r="C1062" s="202"/>
      <c r="D1062" s="236"/>
      <c r="E1062" s="200"/>
      <c r="F1062" s="200"/>
      <c r="G1062" s="200"/>
      <c r="H1062" s="236"/>
      <c r="I1062" s="8"/>
      <c r="J1062" s="8"/>
      <c r="K1062" s="8"/>
      <c r="L1062" s="8"/>
      <c r="M1062" s="8"/>
      <c r="N1062" s="8"/>
      <c r="O1062" s="8"/>
      <c r="P1062" s="217"/>
    </row>
    <row r="1063" spans="1:16" ht="15" customHeight="1">
      <c r="A1063" s="213"/>
      <c r="B1063" s="193"/>
      <c r="C1063" s="202"/>
      <c r="D1063" s="236"/>
      <c r="E1063" s="200"/>
      <c r="F1063" s="200"/>
      <c r="G1063" s="200"/>
      <c r="H1063" s="236"/>
      <c r="I1063" s="8"/>
      <c r="J1063" s="8"/>
      <c r="K1063" s="8"/>
      <c r="L1063" s="8"/>
      <c r="M1063" s="8"/>
      <c r="N1063" s="8"/>
      <c r="O1063" s="8"/>
      <c r="P1063" s="217"/>
    </row>
    <row r="1064" spans="1:16" ht="15" customHeight="1">
      <c r="A1064" s="213"/>
      <c r="B1064" s="193"/>
      <c r="C1064" s="202"/>
      <c r="D1064" s="236"/>
      <c r="E1064" s="200"/>
      <c r="F1064" s="200"/>
      <c r="G1064" s="200"/>
      <c r="H1064" s="236"/>
      <c r="I1064" s="8"/>
      <c r="J1064" s="8"/>
      <c r="K1064" s="8"/>
      <c r="L1064" s="8"/>
      <c r="M1064" s="8"/>
      <c r="N1064" s="8"/>
      <c r="O1064" s="8"/>
      <c r="P1064" s="217"/>
    </row>
    <row r="1065" spans="1:16" ht="15" customHeight="1">
      <c r="A1065" s="213"/>
      <c r="B1065" s="193"/>
      <c r="C1065" s="202"/>
      <c r="D1065" s="237"/>
      <c r="E1065" s="200"/>
      <c r="F1065" s="200"/>
      <c r="G1065" s="200"/>
      <c r="H1065" s="237"/>
      <c r="I1065" s="8"/>
      <c r="J1065" s="8"/>
      <c r="K1065" s="8"/>
      <c r="L1065" s="8"/>
      <c r="M1065" s="8"/>
      <c r="N1065" s="8"/>
      <c r="O1065" s="8"/>
      <c r="P1065" s="217"/>
    </row>
    <row r="1066" spans="1:16" ht="32.25" customHeight="1">
      <c r="A1066" s="14"/>
      <c r="B1066" s="15" t="s">
        <v>48</v>
      </c>
      <c r="C1066" s="16">
        <f aca="true" t="shared" si="4" ref="C1066:H1066">SUM(C1002:C1065)</f>
        <v>66488.70000000001</v>
      </c>
      <c r="D1066" s="9">
        <f t="shared" si="4"/>
        <v>327819.56000000006</v>
      </c>
      <c r="E1066" s="9">
        <f t="shared" si="4"/>
        <v>630312.8759999999</v>
      </c>
      <c r="F1066" s="9">
        <f t="shared" si="4"/>
        <v>63031.28760000001</v>
      </c>
      <c r="G1066" s="9">
        <f t="shared" si="4"/>
        <v>567281.5884</v>
      </c>
      <c r="H1066" s="9">
        <f t="shared" si="4"/>
        <v>895101.1484000001</v>
      </c>
      <c r="I1066" s="18"/>
      <c r="J1066" s="18"/>
      <c r="K1066" s="19"/>
      <c r="L1066" s="9">
        <f>SUM(L1002:L1065)</f>
        <v>347856.13</v>
      </c>
      <c r="M1066" s="17"/>
      <c r="N1066" s="17"/>
      <c r="O1066" s="20"/>
      <c r="P1066" s="17">
        <f>SUM(P1002:P1065)</f>
        <v>547245.0184000001</v>
      </c>
    </row>
    <row r="1067" spans="1:16" ht="20.25">
      <c r="A1067" s="238" t="s">
        <v>156</v>
      </c>
      <c r="B1067" s="238"/>
      <c r="C1067" s="238"/>
      <c r="D1067" s="238"/>
      <c r="E1067" s="238"/>
      <c r="F1067" s="238"/>
      <c r="G1067" s="238"/>
      <c r="H1067" s="238"/>
      <c r="I1067" s="238"/>
      <c r="J1067" s="238"/>
      <c r="K1067" s="238"/>
      <c r="L1067" s="238"/>
      <c r="M1067" s="238"/>
      <c r="N1067" s="238"/>
      <c r="O1067" s="238"/>
      <c r="P1067" s="238"/>
    </row>
    <row r="1068" spans="1:16" ht="38.25" customHeight="1">
      <c r="A1068" s="213">
        <v>1</v>
      </c>
      <c r="B1068" s="194" t="s">
        <v>157</v>
      </c>
      <c r="C1068" s="202">
        <v>14210.8</v>
      </c>
      <c r="D1068" s="235">
        <v>8171.88</v>
      </c>
      <c r="E1068" s="200">
        <f>C1068*0.79*12</f>
        <v>134718.384</v>
      </c>
      <c r="F1068" s="200">
        <f>E1068*10%</f>
        <v>13471.8384</v>
      </c>
      <c r="G1068" s="200">
        <f>E1068-F1068</f>
        <v>121246.54559999998</v>
      </c>
      <c r="H1068" s="235">
        <f>D1068+G1068</f>
        <v>129418.42559999999</v>
      </c>
      <c r="I1068" s="8" t="s">
        <v>195</v>
      </c>
      <c r="J1068" s="8">
        <v>4</v>
      </c>
      <c r="K1068" s="8">
        <v>82</v>
      </c>
      <c r="L1068" s="8">
        <f>K1068*270</f>
        <v>22140</v>
      </c>
      <c r="M1068" s="8"/>
      <c r="N1068" s="8"/>
      <c r="O1068" s="8"/>
      <c r="P1068" s="217">
        <f>H1068-L1068-L1069-L1070-L1071-L1072-L1073-L1074-L1075</f>
        <v>39167.42559999999</v>
      </c>
    </row>
    <row r="1069" spans="1:16" ht="50.25" customHeight="1">
      <c r="A1069" s="213"/>
      <c r="B1069" s="194"/>
      <c r="C1069" s="202"/>
      <c r="D1069" s="236"/>
      <c r="E1069" s="200"/>
      <c r="F1069" s="200"/>
      <c r="G1069" s="200"/>
      <c r="H1069" s="236"/>
      <c r="I1069" s="8" t="s">
        <v>220</v>
      </c>
      <c r="J1069" s="8">
        <v>5</v>
      </c>
      <c r="K1069" s="8">
        <v>3.1</v>
      </c>
      <c r="L1069" s="8">
        <f>K1069*410</f>
        <v>1271</v>
      </c>
      <c r="M1069" s="8"/>
      <c r="N1069" s="8"/>
      <c r="O1069" s="8"/>
      <c r="P1069" s="217"/>
    </row>
    <row r="1070" spans="1:16" ht="59.25" customHeight="1">
      <c r="A1070" s="213"/>
      <c r="B1070" s="194"/>
      <c r="C1070" s="202"/>
      <c r="D1070" s="236"/>
      <c r="E1070" s="200"/>
      <c r="F1070" s="200"/>
      <c r="G1070" s="200"/>
      <c r="H1070" s="236"/>
      <c r="I1070" s="8" t="s">
        <v>198</v>
      </c>
      <c r="J1070" s="8">
        <v>10</v>
      </c>
      <c r="K1070" s="8">
        <v>6</v>
      </c>
      <c r="L1070" s="8">
        <f>K1070*1790</f>
        <v>10740</v>
      </c>
      <c r="M1070" s="8"/>
      <c r="N1070" s="8"/>
      <c r="O1070" s="8"/>
      <c r="P1070" s="217"/>
    </row>
    <row r="1071" spans="1:16" ht="55.5" customHeight="1">
      <c r="A1071" s="213"/>
      <c r="B1071" s="194"/>
      <c r="C1071" s="202"/>
      <c r="D1071" s="236"/>
      <c r="E1071" s="200"/>
      <c r="F1071" s="200"/>
      <c r="G1071" s="200"/>
      <c r="H1071" s="236"/>
      <c r="I1071" s="42" t="s">
        <v>216</v>
      </c>
      <c r="J1071" s="42">
        <v>16</v>
      </c>
      <c r="K1071" s="42">
        <v>1</v>
      </c>
      <c r="L1071" s="42"/>
      <c r="M1071" s="42"/>
      <c r="N1071" s="42"/>
      <c r="O1071" s="42" t="s">
        <v>258</v>
      </c>
      <c r="P1071" s="217"/>
    </row>
    <row r="1072" spans="1:16" ht="39" customHeight="1">
      <c r="A1072" s="213"/>
      <c r="B1072" s="194"/>
      <c r="C1072" s="202"/>
      <c r="D1072" s="236"/>
      <c r="E1072" s="200"/>
      <c r="F1072" s="200"/>
      <c r="G1072" s="200"/>
      <c r="H1072" s="236"/>
      <c r="I1072" s="42" t="s">
        <v>207</v>
      </c>
      <c r="J1072" s="42">
        <v>8</v>
      </c>
      <c r="K1072" s="42">
        <v>100</v>
      </c>
      <c r="L1072" s="42">
        <f>K1072*561</f>
        <v>56100</v>
      </c>
      <c r="M1072" s="42"/>
      <c r="N1072" s="42"/>
      <c r="O1072" s="42"/>
      <c r="P1072" s="217"/>
    </row>
    <row r="1073" spans="1:16" ht="15" customHeight="1">
      <c r="A1073" s="213"/>
      <c r="B1073" s="194"/>
      <c r="C1073" s="202"/>
      <c r="D1073" s="236"/>
      <c r="E1073" s="200"/>
      <c r="F1073" s="200"/>
      <c r="G1073" s="200"/>
      <c r="H1073" s="236"/>
      <c r="I1073" s="8"/>
      <c r="J1073" s="8"/>
      <c r="K1073" s="8"/>
      <c r="L1073" s="8"/>
      <c r="M1073" s="8"/>
      <c r="N1073" s="8"/>
      <c r="O1073" s="8"/>
      <c r="P1073" s="217"/>
    </row>
    <row r="1074" spans="1:16" ht="15" customHeight="1">
      <c r="A1074" s="213"/>
      <c r="B1074" s="194"/>
      <c r="C1074" s="202"/>
      <c r="D1074" s="236"/>
      <c r="E1074" s="200"/>
      <c r="F1074" s="200"/>
      <c r="G1074" s="200"/>
      <c r="H1074" s="236"/>
      <c r="I1074" s="8"/>
      <c r="J1074" s="8"/>
      <c r="K1074" s="8"/>
      <c r="L1074" s="8"/>
      <c r="M1074" s="8"/>
      <c r="N1074" s="8"/>
      <c r="O1074" s="8"/>
      <c r="P1074" s="217"/>
    </row>
    <row r="1075" spans="1:16" ht="15" customHeight="1">
      <c r="A1075" s="213"/>
      <c r="B1075" s="194"/>
      <c r="C1075" s="202"/>
      <c r="D1075" s="237"/>
      <c r="E1075" s="200"/>
      <c r="F1075" s="200"/>
      <c r="G1075" s="200"/>
      <c r="H1075" s="237"/>
      <c r="I1075" s="8"/>
      <c r="J1075" s="8"/>
      <c r="K1075" s="8"/>
      <c r="L1075" s="8"/>
      <c r="M1075" s="8"/>
      <c r="N1075" s="8"/>
      <c r="O1075" s="8"/>
      <c r="P1075" s="217"/>
    </row>
    <row r="1076" spans="1:16" ht="15" customHeight="1">
      <c r="A1076" s="213">
        <v>2</v>
      </c>
      <c r="B1076" s="194" t="s">
        <v>158</v>
      </c>
      <c r="C1076" s="202">
        <v>12586.3</v>
      </c>
      <c r="D1076" s="235">
        <v>28522.45</v>
      </c>
      <c r="E1076" s="200">
        <f>C1076*0.79*12</f>
        <v>119318.124</v>
      </c>
      <c r="F1076" s="200">
        <f>E1076*10%</f>
        <v>11931.8124</v>
      </c>
      <c r="G1076" s="200">
        <f>E1076-F1076</f>
        <v>107386.3116</v>
      </c>
      <c r="H1076" s="235">
        <f>D1076+G1076</f>
        <v>135908.7616</v>
      </c>
      <c r="I1076" s="8" t="s">
        <v>199</v>
      </c>
      <c r="J1076" s="8">
        <v>2</v>
      </c>
      <c r="K1076" s="8">
        <v>60</v>
      </c>
      <c r="L1076" s="8">
        <f>K1076*442</f>
        <v>26520</v>
      </c>
      <c r="M1076" s="8"/>
      <c r="N1076" s="8"/>
      <c r="O1076" s="8"/>
      <c r="P1076" s="217">
        <f>H1076-L1076-L1077-L1078-L1079-L1080-L1081-L1082-L1083</f>
        <v>73868.7616</v>
      </c>
    </row>
    <row r="1077" spans="1:16" ht="42.75" customHeight="1">
      <c r="A1077" s="213"/>
      <c r="B1077" s="194"/>
      <c r="C1077" s="202"/>
      <c r="D1077" s="236"/>
      <c r="E1077" s="200"/>
      <c r="F1077" s="200"/>
      <c r="G1077" s="200"/>
      <c r="H1077" s="236"/>
      <c r="I1077" s="42" t="s">
        <v>216</v>
      </c>
      <c r="J1077" s="42">
        <v>16</v>
      </c>
      <c r="K1077" s="42">
        <v>1</v>
      </c>
      <c r="L1077" s="42"/>
      <c r="M1077" s="42"/>
      <c r="N1077" s="42"/>
      <c r="O1077" s="42" t="s">
        <v>320</v>
      </c>
      <c r="P1077" s="217"/>
    </row>
    <row r="1078" spans="1:16" ht="54" customHeight="1">
      <c r="A1078" s="213"/>
      <c r="B1078" s="194"/>
      <c r="C1078" s="202"/>
      <c r="D1078" s="236"/>
      <c r="E1078" s="200"/>
      <c r="F1078" s="200"/>
      <c r="G1078" s="200"/>
      <c r="H1078" s="236"/>
      <c r="I1078" s="42" t="s">
        <v>381</v>
      </c>
      <c r="J1078" s="42">
        <v>2</v>
      </c>
      <c r="K1078" s="42" t="s">
        <v>382</v>
      </c>
      <c r="L1078" s="42"/>
      <c r="M1078" s="42"/>
      <c r="N1078" s="42"/>
      <c r="O1078" s="42" t="s">
        <v>268</v>
      </c>
      <c r="P1078" s="217"/>
    </row>
    <row r="1079" spans="1:16" ht="46.5" customHeight="1">
      <c r="A1079" s="213"/>
      <c r="B1079" s="194"/>
      <c r="C1079" s="202"/>
      <c r="D1079" s="236"/>
      <c r="E1079" s="200"/>
      <c r="F1079" s="200"/>
      <c r="G1079" s="200"/>
      <c r="H1079" s="236"/>
      <c r="I1079" s="8" t="s">
        <v>195</v>
      </c>
      <c r="J1079" s="8">
        <v>4</v>
      </c>
      <c r="K1079" s="8">
        <v>90</v>
      </c>
      <c r="L1079" s="8">
        <f>K1079*270</f>
        <v>24300</v>
      </c>
      <c r="M1079" s="8"/>
      <c r="N1079" s="8"/>
      <c r="O1079" s="8"/>
      <c r="P1079" s="217"/>
    </row>
    <row r="1080" spans="1:16" ht="15" customHeight="1">
      <c r="A1080" s="213"/>
      <c r="B1080" s="194"/>
      <c r="C1080" s="202"/>
      <c r="D1080" s="236"/>
      <c r="E1080" s="200"/>
      <c r="F1080" s="200"/>
      <c r="G1080" s="200"/>
      <c r="H1080" s="236"/>
      <c r="I1080" s="8" t="s">
        <v>207</v>
      </c>
      <c r="J1080" s="8">
        <v>8</v>
      </c>
      <c r="K1080" s="8">
        <v>20</v>
      </c>
      <c r="L1080" s="8">
        <f>K1080*561</f>
        <v>11220</v>
      </c>
      <c r="M1080" s="8"/>
      <c r="N1080" s="8"/>
      <c r="O1080" s="8"/>
      <c r="P1080" s="217"/>
    </row>
    <row r="1081" spans="1:16" ht="81" customHeight="1">
      <c r="A1081" s="213"/>
      <c r="B1081" s="194"/>
      <c r="C1081" s="202"/>
      <c r="D1081" s="236"/>
      <c r="E1081" s="200"/>
      <c r="F1081" s="200"/>
      <c r="G1081" s="200"/>
      <c r="H1081" s="236"/>
      <c r="I1081" s="8"/>
      <c r="J1081" s="8"/>
      <c r="K1081" s="8"/>
      <c r="L1081" s="8"/>
      <c r="M1081" s="8"/>
      <c r="N1081" s="8"/>
      <c r="O1081" s="8" t="s">
        <v>389</v>
      </c>
      <c r="P1081" s="217"/>
    </row>
    <row r="1082" spans="1:16" ht="15" customHeight="1">
      <c r="A1082" s="213"/>
      <c r="B1082" s="194"/>
      <c r="C1082" s="202"/>
      <c r="D1082" s="236"/>
      <c r="E1082" s="200"/>
      <c r="F1082" s="200"/>
      <c r="G1082" s="200"/>
      <c r="H1082" s="236"/>
      <c r="I1082" s="8"/>
      <c r="J1082" s="8"/>
      <c r="K1082" s="8"/>
      <c r="L1082" s="8"/>
      <c r="M1082" s="8"/>
      <c r="N1082" s="8"/>
      <c r="O1082" s="8"/>
      <c r="P1082" s="217"/>
    </row>
    <row r="1083" spans="1:16" ht="36.75" customHeight="1">
      <c r="A1083" s="213"/>
      <c r="B1083" s="194"/>
      <c r="C1083" s="202"/>
      <c r="D1083" s="237"/>
      <c r="E1083" s="200"/>
      <c r="F1083" s="200"/>
      <c r="G1083" s="200"/>
      <c r="H1083" s="237"/>
      <c r="I1083" s="8"/>
      <c r="J1083" s="8"/>
      <c r="K1083" s="8"/>
      <c r="L1083" s="8"/>
      <c r="M1083" s="8"/>
      <c r="N1083" s="8"/>
      <c r="O1083" s="8"/>
      <c r="P1083" s="217"/>
    </row>
    <row r="1084" spans="1:16" ht="15" customHeight="1">
      <c r="A1084" s="213">
        <v>3</v>
      </c>
      <c r="B1084" s="194" t="s">
        <v>159</v>
      </c>
      <c r="C1084" s="202">
        <v>31428.4</v>
      </c>
      <c r="D1084" s="235">
        <v>119982.31</v>
      </c>
      <c r="E1084" s="200">
        <f>C1084*0.79*12</f>
        <v>297941.232</v>
      </c>
      <c r="F1084" s="200">
        <f>E1084*10%</f>
        <v>29794.1232</v>
      </c>
      <c r="G1084" s="200">
        <f>E1084-F1084</f>
        <v>268147.10880000005</v>
      </c>
      <c r="H1084" s="235">
        <f>D1084+G1084</f>
        <v>388129.41880000004</v>
      </c>
      <c r="I1084" s="8" t="s">
        <v>199</v>
      </c>
      <c r="J1084" s="8">
        <v>2</v>
      </c>
      <c r="K1084" s="8">
        <v>150</v>
      </c>
      <c r="L1084" s="8">
        <f>K1084*442</f>
        <v>66300</v>
      </c>
      <c r="M1084" s="8"/>
      <c r="N1084" s="8"/>
      <c r="O1084" s="8"/>
      <c r="P1084" s="217">
        <f>H1084-L1084-L1085-L1086-L1087-L1088-L1089-L1090-L1091</f>
        <v>304358.41880000004</v>
      </c>
    </row>
    <row r="1085" spans="1:16" ht="15" customHeight="1">
      <c r="A1085" s="213"/>
      <c r="B1085" s="194"/>
      <c r="C1085" s="202"/>
      <c r="D1085" s="236"/>
      <c r="E1085" s="200"/>
      <c r="F1085" s="200"/>
      <c r="G1085" s="200"/>
      <c r="H1085" s="236"/>
      <c r="I1085" s="8" t="s">
        <v>195</v>
      </c>
      <c r="J1085" s="8">
        <v>4</v>
      </c>
      <c r="K1085" s="8">
        <v>60</v>
      </c>
      <c r="L1085" s="8">
        <f>K1085*270</f>
        <v>16200</v>
      </c>
      <c r="M1085" s="8"/>
      <c r="N1085" s="8"/>
      <c r="O1085" s="8"/>
      <c r="P1085" s="217"/>
    </row>
    <row r="1086" spans="1:16" ht="54.75" customHeight="1">
      <c r="A1086" s="213"/>
      <c r="B1086" s="194"/>
      <c r="C1086" s="202"/>
      <c r="D1086" s="236"/>
      <c r="E1086" s="200"/>
      <c r="F1086" s="200"/>
      <c r="G1086" s="200"/>
      <c r="H1086" s="236"/>
      <c r="I1086" s="8" t="s">
        <v>330</v>
      </c>
      <c r="J1086" s="8">
        <v>5</v>
      </c>
      <c r="K1086" s="8">
        <v>3.1</v>
      </c>
      <c r="L1086" s="8">
        <f>K1086*410</f>
        <v>1271</v>
      </c>
      <c r="M1086" s="8"/>
      <c r="N1086" s="8"/>
      <c r="O1086" s="8"/>
      <c r="P1086" s="217"/>
    </row>
    <row r="1087" spans="1:16" ht="48.75" customHeight="1">
      <c r="A1087" s="213"/>
      <c r="B1087" s="194"/>
      <c r="C1087" s="202"/>
      <c r="D1087" s="236"/>
      <c r="E1087" s="200"/>
      <c r="F1087" s="200"/>
      <c r="G1087" s="200"/>
      <c r="H1087" s="236"/>
      <c r="I1087" s="42" t="s">
        <v>386</v>
      </c>
      <c r="J1087" s="42">
        <v>15</v>
      </c>
      <c r="K1087" s="42">
        <v>1</v>
      </c>
      <c r="L1087" s="42"/>
      <c r="M1087" s="42"/>
      <c r="N1087" s="42"/>
      <c r="O1087" s="42" t="s">
        <v>387</v>
      </c>
      <c r="P1087" s="217"/>
    </row>
    <row r="1088" spans="1:16" ht="77.25" customHeight="1">
      <c r="A1088" s="213"/>
      <c r="B1088" s="194"/>
      <c r="C1088" s="202"/>
      <c r="D1088" s="236"/>
      <c r="E1088" s="200"/>
      <c r="F1088" s="200"/>
      <c r="G1088" s="200"/>
      <c r="H1088" s="236"/>
      <c r="I1088" s="8"/>
      <c r="J1088" s="8"/>
      <c r="K1088" s="8"/>
      <c r="L1088" s="8"/>
      <c r="M1088" s="8"/>
      <c r="N1088" s="8"/>
      <c r="O1088" s="8" t="s">
        <v>383</v>
      </c>
      <c r="P1088" s="217"/>
    </row>
    <row r="1089" spans="1:16" ht="15" customHeight="1">
      <c r="A1089" s="213"/>
      <c r="B1089" s="194"/>
      <c r="C1089" s="202"/>
      <c r="D1089" s="236"/>
      <c r="E1089" s="200"/>
      <c r="F1089" s="200"/>
      <c r="G1089" s="200"/>
      <c r="H1089" s="236"/>
      <c r="I1089" s="8"/>
      <c r="J1089" s="8"/>
      <c r="K1089" s="8"/>
      <c r="L1089" s="8"/>
      <c r="M1089" s="8"/>
      <c r="N1089" s="8"/>
      <c r="O1089" s="8"/>
      <c r="P1089" s="217"/>
    </row>
    <row r="1090" spans="1:16" ht="15" customHeight="1">
      <c r="A1090" s="213"/>
      <c r="B1090" s="194"/>
      <c r="C1090" s="202"/>
      <c r="D1090" s="236"/>
      <c r="E1090" s="200"/>
      <c r="F1090" s="200"/>
      <c r="G1090" s="200"/>
      <c r="H1090" s="236"/>
      <c r="I1090" s="8"/>
      <c r="J1090" s="8"/>
      <c r="K1090" s="8"/>
      <c r="L1090" s="8"/>
      <c r="M1090" s="8"/>
      <c r="N1090" s="8"/>
      <c r="O1090" s="8"/>
      <c r="P1090" s="217"/>
    </row>
    <row r="1091" spans="1:16" ht="15" customHeight="1">
      <c r="A1091" s="213"/>
      <c r="B1091" s="194"/>
      <c r="C1091" s="202"/>
      <c r="D1091" s="237"/>
      <c r="E1091" s="200"/>
      <c r="F1091" s="200"/>
      <c r="G1091" s="200"/>
      <c r="H1091" s="237"/>
      <c r="I1091" s="8"/>
      <c r="J1091" s="8"/>
      <c r="K1091" s="8"/>
      <c r="L1091" s="8"/>
      <c r="M1091" s="8"/>
      <c r="N1091" s="8"/>
      <c r="O1091" s="8"/>
      <c r="P1091" s="217"/>
    </row>
    <row r="1092" spans="1:16" ht="15" customHeight="1">
      <c r="A1092" s="213">
        <v>4</v>
      </c>
      <c r="B1092" s="194" t="s">
        <v>160</v>
      </c>
      <c r="C1092" s="202">
        <v>12544.3</v>
      </c>
      <c r="D1092" s="235">
        <v>23701.58</v>
      </c>
      <c r="E1092" s="200">
        <f>C1092*0.79*12</f>
        <v>118919.96399999999</v>
      </c>
      <c r="F1092" s="200">
        <f>E1092*10%</f>
        <v>11891.9964</v>
      </c>
      <c r="G1092" s="200">
        <f>E1092-F1092</f>
        <v>107027.96759999999</v>
      </c>
      <c r="H1092" s="235">
        <f>D1092+G1092</f>
        <v>130729.54759999999</v>
      </c>
      <c r="I1092" s="8" t="s">
        <v>199</v>
      </c>
      <c r="J1092" s="8">
        <v>2</v>
      </c>
      <c r="K1092" s="8">
        <v>30</v>
      </c>
      <c r="L1092" s="8">
        <f>K1092*442</f>
        <v>13260</v>
      </c>
      <c r="M1092" s="8"/>
      <c r="N1092" s="8"/>
      <c r="O1092" s="8"/>
      <c r="P1092" s="217">
        <f>H1092-L1092-L1093-L1094-L1095-L1096-L1097-L1098-L1099</f>
        <v>79534.54759999999</v>
      </c>
    </row>
    <row r="1093" spans="1:16" ht="15" customHeight="1">
      <c r="A1093" s="213"/>
      <c r="B1093" s="194"/>
      <c r="C1093" s="202"/>
      <c r="D1093" s="236"/>
      <c r="E1093" s="200"/>
      <c r="F1093" s="200"/>
      <c r="G1093" s="200"/>
      <c r="H1093" s="236"/>
      <c r="I1093" s="8" t="s">
        <v>195</v>
      </c>
      <c r="J1093" s="8">
        <v>4</v>
      </c>
      <c r="K1093" s="8">
        <v>140.5</v>
      </c>
      <c r="L1093" s="8">
        <f>K1093*270</f>
        <v>37935</v>
      </c>
      <c r="M1093" s="8"/>
      <c r="N1093" s="8"/>
      <c r="O1093" s="8"/>
      <c r="P1093" s="217"/>
    </row>
    <row r="1094" spans="1:16" ht="45.75" customHeight="1">
      <c r="A1094" s="213"/>
      <c r="B1094" s="194"/>
      <c r="C1094" s="202"/>
      <c r="D1094" s="236"/>
      <c r="E1094" s="200"/>
      <c r="F1094" s="200"/>
      <c r="G1094" s="200"/>
      <c r="H1094" s="236"/>
      <c r="I1094" s="42" t="s">
        <v>384</v>
      </c>
      <c r="J1094" s="42">
        <v>16</v>
      </c>
      <c r="K1094" s="42"/>
      <c r="L1094" s="42"/>
      <c r="M1094" s="42"/>
      <c r="N1094" s="42"/>
      <c r="O1094" s="42" t="s">
        <v>385</v>
      </c>
      <c r="P1094" s="217"/>
    </row>
    <row r="1095" spans="1:16" ht="90.75" customHeight="1">
      <c r="A1095" s="213"/>
      <c r="B1095" s="194"/>
      <c r="C1095" s="202"/>
      <c r="D1095" s="236"/>
      <c r="E1095" s="200"/>
      <c r="F1095" s="200"/>
      <c r="G1095" s="200"/>
      <c r="H1095" s="236"/>
      <c r="I1095" s="8"/>
      <c r="J1095" s="8"/>
      <c r="K1095" s="8"/>
      <c r="L1095" s="8"/>
      <c r="M1095" s="8"/>
      <c r="N1095" s="8"/>
      <c r="O1095" s="8" t="s">
        <v>398</v>
      </c>
      <c r="P1095" s="217"/>
    </row>
    <row r="1096" spans="1:16" ht="15" customHeight="1">
      <c r="A1096" s="213"/>
      <c r="B1096" s="194"/>
      <c r="C1096" s="202"/>
      <c r="D1096" s="236"/>
      <c r="E1096" s="200"/>
      <c r="F1096" s="200"/>
      <c r="G1096" s="200"/>
      <c r="H1096" s="236"/>
      <c r="I1096" s="8"/>
      <c r="J1096" s="8"/>
      <c r="K1096" s="8"/>
      <c r="L1096" s="8"/>
      <c r="M1096" s="8"/>
      <c r="N1096" s="8"/>
      <c r="O1096" s="8"/>
      <c r="P1096" s="217"/>
    </row>
    <row r="1097" spans="1:16" ht="15" customHeight="1">
      <c r="A1097" s="213"/>
      <c r="B1097" s="194"/>
      <c r="C1097" s="202"/>
      <c r="D1097" s="236"/>
      <c r="E1097" s="200"/>
      <c r="F1097" s="200"/>
      <c r="G1097" s="200"/>
      <c r="H1097" s="236"/>
      <c r="I1097" s="8"/>
      <c r="J1097" s="8"/>
      <c r="K1097" s="8"/>
      <c r="L1097" s="8"/>
      <c r="M1097" s="8"/>
      <c r="N1097" s="8"/>
      <c r="O1097" s="8"/>
      <c r="P1097" s="217"/>
    </row>
    <row r="1098" spans="1:16" ht="15" customHeight="1">
      <c r="A1098" s="213"/>
      <c r="B1098" s="194"/>
      <c r="C1098" s="202"/>
      <c r="D1098" s="236"/>
      <c r="E1098" s="200"/>
      <c r="F1098" s="200"/>
      <c r="G1098" s="200"/>
      <c r="H1098" s="236"/>
      <c r="I1098" s="8"/>
      <c r="J1098" s="8"/>
      <c r="K1098" s="8"/>
      <c r="L1098" s="8"/>
      <c r="M1098" s="8"/>
      <c r="N1098" s="8"/>
      <c r="O1098" s="8"/>
      <c r="P1098" s="217"/>
    </row>
    <row r="1099" spans="1:16" ht="15" customHeight="1">
      <c r="A1099" s="213"/>
      <c r="B1099" s="194"/>
      <c r="C1099" s="202"/>
      <c r="D1099" s="237"/>
      <c r="E1099" s="200"/>
      <c r="F1099" s="200"/>
      <c r="G1099" s="200"/>
      <c r="H1099" s="237"/>
      <c r="I1099" s="8"/>
      <c r="J1099" s="8"/>
      <c r="K1099" s="8"/>
      <c r="L1099" s="8"/>
      <c r="M1099" s="8"/>
      <c r="N1099" s="8"/>
      <c r="O1099" s="8"/>
      <c r="P1099" s="217"/>
    </row>
    <row r="1100" spans="1:16" ht="15" customHeight="1">
      <c r="A1100" s="213">
        <v>5</v>
      </c>
      <c r="B1100" s="203" t="s">
        <v>161</v>
      </c>
      <c r="C1100" s="202">
        <v>6063.7</v>
      </c>
      <c r="D1100" s="235">
        <v>31081.75</v>
      </c>
      <c r="E1100" s="200">
        <f>C1100*0.79*12</f>
        <v>57483.876000000004</v>
      </c>
      <c r="F1100" s="200">
        <f>E1100*10%</f>
        <v>5748.387600000001</v>
      </c>
      <c r="G1100" s="200">
        <f>E1100-F1100</f>
        <v>51735.4884</v>
      </c>
      <c r="H1100" s="235">
        <f>D1100+G1100</f>
        <v>82817.2384</v>
      </c>
      <c r="I1100" s="8" t="s">
        <v>199</v>
      </c>
      <c r="J1100" s="8">
        <v>2</v>
      </c>
      <c r="K1100" s="8">
        <v>80</v>
      </c>
      <c r="L1100" s="8">
        <f>K1100*442</f>
        <v>35360</v>
      </c>
      <c r="M1100" s="8"/>
      <c r="N1100" s="8"/>
      <c r="O1100" s="8"/>
      <c r="P1100" s="217">
        <f>H1100-L1100-L1101-L1102-L1103-L1104-L1105-L1106-L1107</f>
        <v>47457.2384</v>
      </c>
    </row>
    <row r="1101" spans="1:16" ht="15" customHeight="1">
      <c r="A1101" s="213"/>
      <c r="B1101" s="203"/>
      <c r="C1101" s="202"/>
      <c r="D1101" s="236"/>
      <c r="E1101" s="200"/>
      <c r="F1101" s="200"/>
      <c r="G1101" s="200"/>
      <c r="H1101" s="236"/>
      <c r="I1101" s="8"/>
      <c r="J1101" s="8"/>
      <c r="K1101" s="8"/>
      <c r="L1101" s="8"/>
      <c r="M1101" s="8"/>
      <c r="N1101" s="8"/>
      <c r="O1101" s="8"/>
      <c r="P1101" s="217"/>
    </row>
    <row r="1102" spans="1:16" ht="15" customHeight="1">
      <c r="A1102" s="213"/>
      <c r="B1102" s="203"/>
      <c r="C1102" s="202"/>
      <c r="D1102" s="236"/>
      <c r="E1102" s="200"/>
      <c r="F1102" s="200"/>
      <c r="G1102" s="200"/>
      <c r="H1102" s="236"/>
      <c r="I1102" s="8"/>
      <c r="J1102" s="8"/>
      <c r="K1102" s="8"/>
      <c r="L1102" s="8"/>
      <c r="M1102" s="8"/>
      <c r="N1102" s="8"/>
      <c r="O1102" s="8"/>
      <c r="P1102" s="217"/>
    </row>
    <row r="1103" spans="1:16" ht="15" customHeight="1">
      <c r="A1103" s="213"/>
      <c r="B1103" s="203"/>
      <c r="C1103" s="202"/>
      <c r="D1103" s="236"/>
      <c r="E1103" s="200"/>
      <c r="F1103" s="200"/>
      <c r="G1103" s="200"/>
      <c r="H1103" s="236"/>
      <c r="I1103" s="8"/>
      <c r="J1103" s="8"/>
      <c r="K1103" s="8"/>
      <c r="L1103" s="8"/>
      <c r="M1103" s="8"/>
      <c r="N1103" s="8"/>
      <c r="O1103" s="8"/>
      <c r="P1103" s="217"/>
    </row>
    <row r="1104" spans="1:16" ht="15" customHeight="1">
      <c r="A1104" s="213"/>
      <c r="B1104" s="203"/>
      <c r="C1104" s="202"/>
      <c r="D1104" s="236"/>
      <c r="E1104" s="200"/>
      <c r="F1104" s="200"/>
      <c r="G1104" s="200"/>
      <c r="H1104" s="236"/>
      <c r="I1104" s="8"/>
      <c r="J1104" s="8"/>
      <c r="K1104" s="8"/>
      <c r="L1104" s="8"/>
      <c r="M1104" s="8"/>
      <c r="N1104" s="8"/>
      <c r="O1104" s="8"/>
      <c r="P1104" s="217"/>
    </row>
    <row r="1105" spans="1:16" ht="15" customHeight="1">
      <c r="A1105" s="213"/>
      <c r="B1105" s="203"/>
      <c r="C1105" s="202"/>
      <c r="D1105" s="236"/>
      <c r="E1105" s="200"/>
      <c r="F1105" s="200"/>
      <c r="G1105" s="200"/>
      <c r="H1105" s="236"/>
      <c r="I1105" s="8"/>
      <c r="J1105" s="8"/>
      <c r="K1105" s="8"/>
      <c r="L1105" s="8"/>
      <c r="M1105" s="8"/>
      <c r="N1105" s="8"/>
      <c r="O1105" s="8"/>
      <c r="P1105" s="217"/>
    </row>
    <row r="1106" spans="1:16" ht="15" customHeight="1">
      <c r="A1106" s="213"/>
      <c r="B1106" s="203"/>
      <c r="C1106" s="202"/>
      <c r="D1106" s="236"/>
      <c r="E1106" s="200"/>
      <c r="F1106" s="200"/>
      <c r="G1106" s="200"/>
      <c r="H1106" s="236"/>
      <c r="I1106" s="8"/>
      <c r="J1106" s="8"/>
      <c r="K1106" s="8"/>
      <c r="L1106" s="8"/>
      <c r="M1106" s="8"/>
      <c r="N1106" s="8"/>
      <c r="O1106" s="8"/>
      <c r="P1106" s="217"/>
    </row>
    <row r="1107" spans="1:16" ht="15" customHeight="1">
      <c r="A1107" s="213"/>
      <c r="B1107" s="203"/>
      <c r="C1107" s="202"/>
      <c r="D1107" s="237"/>
      <c r="E1107" s="200"/>
      <c r="F1107" s="200"/>
      <c r="G1107" s="200"/>
      <c r="H1107" s="237"/>
      <c r="I1107" s="8"/>
      <c r="J1107" s="8"/>
      <c r="K1107" s="8"/>
      <c r="L1107" s="8"/>
      <c r="M1107" s="8"/>
      <c r="N1107" s="8"/>
      <c r="O1107" s="8"/>
      <c r="P1107" s="217"/>
    </row>
    <row r="1108" spans="1:16" ht="51" customHeight="1">
      <c r="A1108" s="213">
        <v>6</v>
      </c>
      <c r="B1108" s="194" t="s">
        <v>162</v>
      </c>
      <c r="C1108" s="202">
        <v>6084.2</v>
      </c>
      <c r="D1108" s="235">
        <v>42534.21</v>
      </c>
      <c r="E1108" s="200">
        <f>C1108*0.79*12</f>
        <v>57678.216</v>
      </c>
      <c r="F1108" s="200">
        <f>E1108*10%</f>
        <v>5767.8216</v>
      </c>
      <c r="G1108" s="200">
        <f>E1108-F1108</f>
        <v>51910.3944</v>
      </c>
      <c r="H1108" s="235">
        <f>D1108+G1108</f>
        <v>94444.6044</v>
      </c>
      <c r="I1108" s="8" t="s">
        <v>198</v>
      </c>
      <c r="J1108" s="8">
        <v>10</v>
      </c>
      <c r="K1108" s="8">
        <v>24</v>
      </c>
      <c r="L1108" s="8">
        <v>36960</v>
      </c>
      <c r="M1108" s="8"/>
      <c r="N1108" s="8"/>
      <c r="O1108" s="8" t="s">
        <v>399</v>
      </c>
      <c r="P1108" s="217">
        <f>H1108-L1108-L1109-L1110-L1111-L1112-L1113-L1114-L1115</f>
        <v>25564.604399999997</v>
      </c>
    </row>
    <row r="1109" spans="1:16" ht="15" customHeight="1">
      <c r="A1109" s="213"/>
      <c r="B1109" s="194"/>
      <c r="C1109" s="202"/>
      <c r="D1109" s="236"/>
      <c r="E1109" s="200"/>
      <c r="F1109" s="200"/>
      <c r="G1109" s="200"/>
      <c r="H1109" s="236"/>
      <c r="I1109" s="8" t="s">
        <v>199</v>
      </c>
      <c r="J1109" s="8">
        <v>2</v>
      </c>
      <c r="K1109" s="8">
        <v>60</v>
      </c>
      <c r="L1109" s="8">
        <f>K1109*442</f>
        <v>26520</v>
      </c>
      <c r="M1109" s="8"/>
      <c r="N1109" s="8"/>
      <c r="O1109" s="8"/>
      <c r="P1109" s="217"/>
    </row>
    <row r="1110" spans="1:16" ht="15" customHeight="1">
      <c r="A1110" s="213"/>
      <c r="B1110" s="194"/>
      <c r="C1110" s="202"/>
      <c r="D1110" s="236"/>
      <c r="E1110" s="200"/>
      <c r="F1110" s="200"/>
      <c r="G1110" s="200"/>
      <c r="H1110" s="236"/>
      <c r="I1110" s="8" t="s">
        <v>195</v>
      </c>
      <c r="J1110" s="8">
        <v>4</v>
      </c>
      <c r="K1110" s="8">
        <v>20</v>
      </c>
      <c r="L1110" s="8">
        <f>K1110*270</f>
        <v>5400</v>
      </c>
      <c r="M1110" s="8"/>
      <c r="N1110" s="8"/>
      <c r="O1110" s="8"/>
      <c r="P1110" s="217"/>
    </row>
    <row r="1111" spans="1:16" ht="78.75" customHeight="1">
      <c r="A1111" s="213"/>
      <c r="B1111" s="194"/>
      <c r="C1111" s="202"/>
      <c r="D1111" s="236"/>
      <c r="E1111" s="200"/>
      <c r="F1111" s="200"/>
      <c r="G1111" s="200"/>
      <c r="H1111" s="236"/>
      <c r="I1111" s="8"/>
      <c r="J1111" s="8"/>
      <c r="K1111" s="8"/>
      <c r="L1111" s="8"/>
      <c r="M1111" s="8"/>
      <c r="N1111" s="8"/>
      <c r="O1111" s="8" t="s">
        <v>398</v>
      </c>
      <c r="P1111" s="217"/>
    </row>
    <row r="1112" spans="1:16" ht="15" customHeight="1">
      <c r="A1112" s="213"/>
      <c r="B1112" s="194"/>
      <c r="C1112" s="202"/>
      <c r="D1112" s="236"/>
      <c r="E1112" s="200"/>
      <c r="F1112" s="200"/>
      <c r="G1112" s="200"/>
      <c r="H1112" s="236"/>
      <c r="I1112" s="8"/>
      <c r="J1112" s="8"/>
      <c r="K1112" s="8"/>
      <c r="L1112" s="8"/>
      <c r="M1112" s="8"/>
      <c r="N1112" s="8"/>
      <c r="O1112" s="8"/>
      <c r="P1112" s="217"/>
    </row>
    <row r="1113" spans="1:16" ht="15" customHeight="1">
      <c r="A1113" s="213"/>
      <c r="B1113" s="194"/>
      <c r="C1113" s="202"/>
      <c r="D1113" s="236"/>
      <c r="E1113" s="200"/>
      <c r="F1113" s="200"/>
      <c r="G1113" s="200"/>
      <c r="H1113" s="236"/>
      <c r="I1113" s="8"/>
      <c r="J1113" s="8"/>
      <c r="K1113" s="8"/>
      <c r="L1113" s="8"/>
      <c r="M1113" s="8"/>
      <c r="N1113" s="8"/>
      <c r="O1113" s="8"/>
      <c r="P1113" s="217"/>
    </row>
    <row r="1114" spans="1:16" ht="15" customHeight="1">
      <c r="A1114" s="213"/>
      <c r="B1114" s="194"/>
      <c r="C1114" s="202"/>
      <c r="D1114" s="236"/>
      <c r="E1114" s="200"/>
      <c r="F1114" s="200"/>
      <c r="G1114" s="200"/>
      <c r="H1114" s="236"/>
      <c r="I1114" s="8"/>
      <c r="J1114" s="8"/>
      <c r="K1114" s="8"/>
      <c r="L1114" s="8"/>
      <c r="M1114" s="8"/>
      <c r="N1114" s="8"/>
      <c r="O1114" s="8"/>
      <c r="P1114" s="217"/>
    </row>
    <row r="1115" spans="1:16" ht="15" customHeight="1">
      <c r="A1115" s="213"/>
      <c r="B1115" s="194"/>
      <c r="C1115" s="202"/>
      <c r="D1115" s="237"/>
      <c r="E1115" s="200"/>
      <c r="F1115" s="200"/>
      <c r="G1115" s="200"/>
      <c r="H1115" s="237"/>
      <c r="I1115" s="8"/>
      <c r="J1115" s="8"/>
      <c r="K1115" s="8"/>
      <c r="L1115" s="8"/>
      <c r="M1115" s="8"/>
      <c r="N1115" s="8"/>
      <c r="O1115" s="8"/>
      <c r="P1115" s="217"/>
    </row>
    <row r="1116" spans="1:16" ht="15" customHeight="1">
      <c r="A1116" s="213">
        <v>7</v>
      </c>
      <c r="B1116" s="194" t="s">
        <v>163</v>
      </c>
      <c r="C1116" s="202">
        <v>6097.9</v>
      </c>
      <c r="D1116" s="235">
        <v>20865.08</v>
      </c>
      <c r="E1116" s="200">
        <f>C1116*0.79*12</f>
        <v>57808.092000000004</v>
      </c>
      <c r="F1116" s="200">
        <f>E1116*10%</f>
        <v>5780.809200000001</v>
      </c>
      <c r="G1116" s="200">
        <f>E1116-F1116</f>
        <v>52027.2828</v>
      </c>
      <c r="H1116" s="235">
        <f>D1116+G1116</f>
        <v>72892.3628</v>
      </c>
      <c r="I1116" s="8" t="s">
        <v>199</v>
      </c>
      <c r="J1116" s="8">
        <v>2</v>
      </c>
      <c r="K1116" s="8">
        <v>20</v>
      </c>
      <c r="L1116" s="8">
        <f>K1116*442</f>
        <v>8840</v>
      </c>
      <c r="M1116" s="8"/>
      <c r="N1116" s="8"/>
      <c r="O1116" s="8"/>
      <c r="P1116" s="217">
        <f>H1116-L1116-L1117-L1118-L1119-L1120-L1121-L1122-L1123</f>
        <v>53252.3628</v>
      </c>
    </row>
    <row r="1117" spans="1:16" ht="15" customHeight="1">
      <c r="A1117" s="213"/>
      <c r="B1117" s="194"/>
      <c r="C1117" s="202"/>
      <c r="D1117" s="236"/>
      <c r="E1117" s="200"/>
      <c r="F1117" s="200"/>
      <c r="G1117" s="200"/>
      <c r="H1117" s="236"/>
      <c r="I1117" s="8" t="s">
        <v>195</v>
      </c>
      <c r="J1117" s="8">
        <v>4</v>
      </c>
      <c r="K1117" s="8">
        <v>40</v>
      </c>
      <c r="L1117" s="8">
        <f>K1117*270</f>
        <v>10800</v>
      </c>
      <c r="M1117" s="8"/>
      <c r="N1117" s="8"/>
      <c r="O1117" s="8"/>
      <c r="P1117" s="217"/>
    </row>
    <row r="1118" spans="1:16" ht="87" customHeight="1">
      <c r="A1118" s="213"/>
      <c r="B1118" s="194"/>
      <c r="C1118" s="202"/>
      <c r="D1118" s="236"/>
      <c r="E1118" s="200"/>
      <c r="F1118" s="200"/>
      <c r="G1118" s="200"/>
      <c r="H1118" s="236"/>
      <c r="I1118" s="8"/>
      <c r="J1118" s="8"/>
      <c r="K1118" s="8"/>
      <c r="L1118" s="8"/>
      <c r="M1118" s="8"/>
      <c r="N1118" s="8"/>
      <c r="O1118" s="8" t="s">
        <v>389</v>
      </c>
      <c r="P1118" s="217"/>
    </row>
    <row r="1119" spans="1:16" ht="15" customHeight="1">
      <c r="A1119" s="213"/>
      <c r="B1119" s="194"/>
      <c r="C1119" s="202"/>
      <c r="D1119" s="236"/>
      <c r="E1119" s="200"/>
      <c r="F1119" s="200"/>
      <c r="G1119" s="200"/>
      <c r="H1119" s="236"/>
      <c r="I1119" s="8"/>
      <c r="J1119" s="8"/>
      <c r="K1119" s="8"/>
      <c r="L1119" s="8"/>
      <c r="M1119" s="8"/>
      <c r="N1119" s="8"/>
      <c r="O1119" s="8"/>
      <c r="P1119" s="217"/>
    </row>
    <row r="1120" spans="1:16" ht="15" customHeight="1">
      <c r="A1120" s="213"/>
      <c r="B1120" s="194"/>
      <c r="C1120" s="202"/>
      <c r="D1120" s="236"/>
      <c r="E1120" s="200"/>
      <c r="F1120" s="200"/>
      <c r="G1120" s="200"/>
      <c r="H1120" s="236"/>
      <c r="I1120" s="8"/>
      <c r="J1120" s="8"/>
      <c r="K1120" s="8"/>
      <c r="L1120" s="8"/>
      <c r="M1120" s="8"/>
      <c r="N1120" s="8"/>
      <c r="O1120" s="8"/>
      <c r="P1120" s="217"/>
    </row>
    <row r="1121" spans="1:16" ht="15" customHeight="1">
      <c r="A1121" s="213"/>
      <c r="B1121" s="194"/>
      <c r="C1121" s="202"/>
      <c r="D1121" s="236"/>
      <c r="E1121" s="200"/>
      <c r="F1121" s="200"/>
      <c r="G1121" s="200"/>
      <c r="H1121" s="236"/>
      <c r="I1121" s="8"/>
      <c r="J1121" s="8"/>
      <c r="K1121" s="8"/>
      <c r="L1121" s="8"/>
      <c r="M1121" s="8"/>
      <c r="N1121" s="8"/>
      <c r="O1121" s="8"/>
      <c r="P1121" s="217"/>
    </row>
    <row r="1122" spans="1:16" ht="15" customHeight="1">
      <c r="A1122" s="213"/>
      <c r="B1122" s="194"/>
      <c r="C1122" s="202"/>
      <c r="D1122" s="236"/>
      <c r="E1122" s="200"/>
      <c r="F1122" s="200"/>
      <c r="G1122" s="200"/>
      <c r="H1122" s="236"/>
      <c r="I1122" s="8"/>
      <c r="J1122" s="8"/>
      <c r="K1122" s="8"/>
      <c r="L1122" s="8"/>
      <c r="M1122" s="8"/>
      <c r="N1122" s="8"/>
      <c r="O1122" s="8"/>
      <c r="P1122" s="217"/>
    </row>
    <row r="1123" spans="1:16" ht="15" customHeight="1">
      <c r="A1123" s="213"/>
      <c r="B1123" s="194"/>
      <c r="C1123" s="202"/>
      <c r="D1123" s="237"/>
      <c r="E1123" s="200"/>
      <c r="F1123" s="200"/>
      <c r="G1123" s="200"/>
      <c r="H1123" s="237"/>
      <c r="I1123" s="8"/>
      <c r="J1123" s="8"/>
      <c r="K1123" s="8"/>
      <c r="L1123" s="8"/>
      <c r="M1123" s="8"/>
      <c r="N1123" s="8"/>
      <c r="O1123" s="8"/>
      <c r="P1123" s="217"/>
    </row>
    <row r="1124" spans="1:16" ht="15" customHeight="1">
      <c r="A1124" s="213">
        <v>8</v>
      </c>
      <c r="B1124" s="194" t="s">
        <v>164</v>
      </c>
      <c r="C1124" s="202">
        <v>6056.4</v>
      </c>
      <c r="D1124" s="235">
        <v>21808.33</v>
      </c>
      <c r="E1124" s="200">
        <f>C1124*0.79*12</f>
        <v>57414.67199999999</v>
      </c>
      <c r="F1124" s="200">
        <f>E1124*10%</f>
        <v>5741.467199999999</v>
      </c>
      <c r="G1124" s="200">
        <f>E1124-F1124</f>
        <v>51673.20479999999</v>
      </c>
      <c r="H1124" s="235">
        <f>D1124+G1124</f>
        <v>73481.5348</v>
      </c>
      <c r="I1124" s="42" t="s">
        <v>257</v>
      </c>
      <c r="J1124" s="42">
        <v>16</v>
      </c>
      <c r="K1124" s="42">
        <v>1</v>
      </c>
      <c r="L1124" s="42"/>
      <c r="M1124" s="42"/>
      <c r="N1124" s="42"/>
      <c r="O1124" s="42"/>
      <c r="P1124" s="217">
        <f>H1124-L1124-L1125-L1126-L1127-L1128-L1129-L1130-L1131</f>
        <v>51881.534799999994</v>
      </c>
    </row>
    <row r="1125" spans="1:16" ht="48.75" customHeight="1">
      <c r="A1125" s="213"/>
      <c r="B1125" s="194"/>
      <c r="C1125" s="202"/>
      <c r="D1125" s="236"/>
      <c r="E1125" s="200"/>
      <c r="F1125" s="200"/>
      <c r="G1125" s="200"/>
      <c r="H1125" s="236"/>
      <c r="I1125" s="8" t="s">
        <v>195</v>
      </c>
      <c r="J1125" s="8">
        <v>4</v>
      </c>
      <c r="K1125" s="8">
        <v>80</v>
      </c>
      <c r="L1125" s="8">
        <f>K1125*270</f>
        <v>21600</v>
      </c>
      <c r="M1125" s="8"/>
      <c r="N1125" s="8"/>
      <c r="O1125" s="8"/>
      <c r="P1125" s="217"/>
    </row>
    <row r="1126" spans="1:16" ht="66.75" customHeight="1">
      <c r="A1126" s="213"/>
      <c r="B1126" s="194"/>
      <c r="C1126" s="202"/>
      <c r="D1126" s="236"/>
      <c r="E1126" s="200"/>
      <c r="F1126" s="200"/>
      <c r="G1126" s="200"/>
      <c r="H1126" s="236"/>
      <c r="I1126" s="8"/>
      <c r="J1126" s="8"/>
      <c r="K1126" s="8"/>
      <c r="L1126" s="8"/>
      <c r="M1126" s="8"/>
      <c r="N1126" s="8"/>
      <c r="O1126" s="8" t="s">
        <v>389</v>
      </c>
      <c r="P1126" s="217"/>
    </row>
    <row r="1127" spans="1:16" ht="15" customHeight="1">
      <c r="A1127" s="213"/>
      <c r="B1127" s="194"/>
      <c r="C1127" s="202"/>
      <c r="D1127" s="236"/>
      <c r="E1127" s="200"/>
      <c r="F1127" s="200"/>
      <c r="G1127" s="200"/>
      <c r="H1127" s="236"/>
      <c r="I1127" s="8"/>
      <c r="J1127" s="8"/>
      <c r="K1127" s="8"/>
      <c r="L1127" s="8"/>
      <c r="M1127" s="8"/>
      <c r="N1127" s="8"/>
      <c r="O1127" s="8"/>
      <c r="P1127" s="217"/>
    </row>
    <row r="1128" spans="1:16" ht="15" customHeight="1">
      <c r="A1128" s="213"/>
      <c r="B1128" s="194"/>
      <c r="C1128" s="202"/>
      <c r="D1128" s="236"/>
      <c r="E1128" s="200"/>
      <c r="F1128" s="200"/>
      <c r="G1128" s="200"/>
      <c r="H1128" s="236"/>
      <c r="I1128" s="8"/>
      <c r="J1128" s="8"/>
      <c r="K1128" s="8"/>
      <c r="L1128" s="8"/>
      <c r="M1128" s="8"/>
      <c r="N1128" s="8"/>
      <c r="O1128" s="8"/>
      <c r="P1128" s="217"/>
    </row>
    <row r="1129" spans="1:16" ht="15" customHeight="1">
      <c r="A1129" s="213"/>
      <c r="B1129" s="194"/>
      <c r="C1129" s="202"/>
      <c r="D1129" s="236"/>
      <c r="E1129" s="200"/>
      <c r="F1129" s="200"/>
      <c r="G1129" s="200"/>
      <c r="H1129" s="236"/>
      <c r="I1129" s="8"/>
      <c r="J1129" s="8"/>
      <c r="K1129" s="8"/>
      <c r="L1129" s="8"/>
      <c r="M1129" s="8"/>
      <c r="N1129" s="8"/>
      <c r="O1129" s="8"/>
      <c r="P1129" s="217"/>
    </row>
    <row r="1130" spans="1:16" ht="15" customHeight="1">
      <c r="A1130" s="213"/>
      <c r="B1130" s="194"/>
      <c r="C1130" s="202"/>
      <c r="D1130" s="236"/>
      <c r="E1130" s="200"/>
      <c r="F1130" s="200"/>
      <c r="G1130" s="200"/>
      <c r="H1130" s="236"/>
      <c r="I1130" s="8"/>
      <c r="J1130" s="8"/>
      <c r="K1130" s="8"/>
      <c r="L1130" s="8"/>
      <c r="M1130" s="8"/>
      <c r="N1130" s="8"/>
      <c r="O1130" s="8"/>
      <c r="P1130" s="217"/>
    </row>
    <row r="1131" spans="1:16" ht="15" customHeight="1">
      <c r="A1131" s="213"/>
      <c r="B1131" s="194"/>
      <c r="C1131" s="202"/>
      <c r="D1131" s="237"/>
      <c r="E1131" s="200"/>
      <c r="F1131" s="200"/>
      <c r="G1131" s="200"/>
      <c r="H1131" s="237"/>
      <c r="I1131" s="8"/>
      <c r="J1131" s="8"/>
      <c r="K1131" s="8"/>
      <c r="L1131" s="8"/>
      <c r="M1131" s="8"/>
      <c r="N1131" s="8"/>
      <c r="O1131" s="8"/>
      <c r="P1131" s="217"/>
    </row>
    <row r="1132" spans="1:16" ht="15" customHeight="1">
      <c r="A1132" s="213">
        <v>9</v>
      </c>
      <c r="B1132" s="194" t="s">
        <v>165</v>
      </c>
      <c r="C1132" s="202">
        <v>6055.1</v>
      </c>
      <c r="D1132" s="235">
        <v>23146.46</v>
      </c>
      <c r="E1132" s="200">
        <f>C1132*0.79*12</f>
        <v>57402.348000000005</v>
      </c>
      <c r="F1132" s="200">
        <f>E1132*10%</f>
        <v>5740.234800000001</v>
      </c>
      <c r="G1132" s="200">
        <f>E1132-F1132</f>
        <v>51662.11320000001</v>
      </c>
      <c r="H1132" s="235">
        <f>D1132+G1132</f>
        <v>74808.57320000001</v>
      </c>
      <c r="I1132" s="8"/>
      <c r="J1132" s="8"/>
      <c r="K1132" s="8"/>
      <c r="L1132" s="8"/>
      <c r="M1132" s="8"/>
      <c r="N1132" s="8"/>
      <c r="O1132" s="8"/>
      <c r="P1132" s="217">
        <f>H1132-L1132-L1133-L1134-L1135-L1136-L1137-L1138-L1139</f>
        <v>74808.57320000001</v>
      </c>
    </row>
    <row r="1133" spans="1:16" ht="87" customHeight="1">
      <c r="A1133" s="213"/>
      <c r="B1133" s="194"/>
      <c r="C1133" s="202"/>
      <c r="D1133" s="236"/>
      <c r="E1133" s="200"/>
      <c r="F1133" s="200"/>
      <c r="G1133" s="200"/>
      <c r="H1133" s="236"/>
      <c r="I1133" s="8"/>
      <c r="J1133" s="8"/>
      <c r="K1133" s="8"/>
      <c r="L1133" s="8"/>
      <c r="M1133" s="8"/>
      <c r="N1133" s="8"/>
      <c r="O1133" s="8" t="s">
        <v>388</v>
      </c>
      <c r="P1133" s="217"/>
    </row>
    <row r="1134" spans="1:16" ht="15" customHeight="1">
      <c r="A1134" s="213"/>
      <c r="B1134" s="194"/>
      <c r="C1134" s="202"/>
      <c r="D1134" s="236"/>
      <c r="E1134" s="200"/>
      <c r="F1134" s="200"/>
      <c r="G1134" s="200"/>
      <c r="H1134" s="236"/>
      <c r="I1134" s="8"/>
      <c r="J1134" s="8"/>
      <c r="K1134" s="8"/>
      <c r="L1134" s="8"/>
      <c r="M1134" s="8"/>
      <c r="N1134" s="8"/>
      <c r="O1134" s="8"/>
      <c r="P1134" s="217"/>
    </row>
    <row r="1135" spans="1:16" ht="15" customHeight="1">
      <c r="A1135" s="213"/>
      <c r="B1135" s="194"/>
      <c r="C1135" s="202"/>
      <c r="D1135" s="236"/>
      <c r="E1135" s="200"/>
      <c r="F1135" s="200"/>
      <c r="G1135" s="200"/>
      <c r="H1135" s="236"/>
      <c r="I1135" s="8"/>
      <c r="J1135" s="8"/>
      <c r="K1135" s="8"/>
      <c r="L1135" s="8"/>
      <c r="M1135" s="8"/>
      <c r="N1135" s="8"/>
      <c r="O1135" s="8"/>
      <c r="P1135" s="217"/>
    </row>
    <row r="1136" spans="1:16" ht="15" customHeight="1">
      <c r="A1136" s="213"/>
      <c r="B1136" s="194"/>
      <c r="C1136" s="202"/>
      <c r="D1136" s="236"/>
      <c r="E1136" s="200"/>
      <c r="F1136" s="200"/>
      <c r="G1136" s="200"/>
      <c r="H1136" s="236"/>
      <c r="I1136" s="8"/>
      <c r="J1136" s="8"/>
      <c r="K1136" s="8"/>
      <c r="L1136" s="8"/>
      <c r="M1136" s="8"/>
      <c r="N1136" s="8"/>
      <c r="O1136" s="8"/>
      <c r="P1136" s="217"/>
    </row>
    <row r="1137" spans="1:16" ht="15" customHeight="1">
      <c r="A1137" s="213"/>
      <c r="B1137" s="194"/>
      <c r="C1137" s="202"/>
      <c r="D1137" s="236"/>
      <c r="E1137" s="200"/>
      <c r="F1137" s="200"/>
      <c r="G1137" s="200"/>
      <c r="H1137" s="236"/>
      <c r="I1137" s="8"/>
      <c r="J1137" s="8"/>
      <c r="K1137" s="8"/>
      <c r="L1137" s="8"/>
      <c r="M1137" s="8"/>
      <c r="N1137" s="8"/>
      <c r="O1137" s="8"/>
      <c r="P1137" s="217"/>
    </row>
    <row r="1138" spans="1:16" ht="15" customHeight="1">
      <c r="A1138" s="213"/>
      <c r="B1138" s="194"/>
      <c r="C1138" s="202"/>
      <c r="D1138" s="236"/>
      <c r="E1138" s="200"/>
      <c r="F1138" s="200"/>
      <c r="G1138" s="200"/>
      <c r="H1138" s="236"/>
      <c r="I1138" s="8"/>
      <c r="J1138" s="8"/>
      <c r="K1138" s="8"/>
      <c r="L1138" s="8"/>
      <c r="M1138" s="8"/>
      <c r="N1138" s="8"/>
      <c r="O1138" s="8"/>
      <c r="P1138" s="217"/>
    </row>
    <row r="1139" spans="1:16" ht="15" customHeight="1">
      <c r="A1139" s="213"/>
      <c r="B1139" s="194"/>
      <c r="C1139" s="202"/>
      <c r="D1139" s="237"/>
      <c r="E1139" s="200"/>
      <c r="F1139" s="200"/>
      <c r="G1139" s="200"/>
      <c r="H1139" s="237"/>
      <c r="I1139" s="8"/>
      <c r="J1139" s="8"/>
      <c r="K1139" s="8"/>
      <c r="L1139" s="8"/>
      <c r="M1139" s="8"/>
      <c r="N1139" s="8"/>
      <c r="O1139" s="8"/>
      <c r="P1139" s="217"/>
    </row>
    <row r="1140" spans="1:16" ht="15" customHeight="1">
      <c r="A1140" s="213">
        <v>10</v>
      </c>
      <c r="B1140" s="194" t="s">
        <v>166</v>
      </c>
      <c r="C1140" s="202">
        <v>11531.2</v>
      </c>
      <c r="D1140" s="235">
        <v>23930.39</v>
      </c>
      <c r="E1140" s="200">
        <f>C1140*0.79*12</f>
        <v>109315.77600000001</v>
      </c>
      <c r="F1140" s="200">
        <f>E1140*10%</f>
        <v>10931.577600000002</v>
      </c>
      <c r="G1140" s="200">
        <f>E1140-F1140</f>
        <v>98384.19840000001</v>
      </c>
      <c r="H1140" s="235">
        <f>D1140+G1140</f>
        <v>122314.58840000001</v>
      </c>
      <c r="I1140" s="8" t="s">
        <v>199</v>
      </c>
      <c r="J1140" s="8">
        <v>2</v>
      </c>
      <c r="K1140" s="8">
        <v>80</v>
      </c>
      <c r="L1140" s="8">
        <f>K1140*442</f>
        <v>35360</v>
      </c>
      <c r="M1140" s="8"/>
      <c r="N1140" s="8"/>
      <c r="O1140" s="8"/>
      <c r="P1140" s="217">
        <f>H1140-L1140-L1141-L1142-L1143-L1144-L1145-L1146-L1147</f>
        <v>56067.12840000001</v>
      </c>
    </row>
    <row r="1141" spans="1:16" ht="15" customHeight="1">
      <c r="A1141" s="213"/>
      <c r="B1141" s="194"/>
      <c r="C1141" s="202"/>
      <c r="D1141" s="236"/>
      <c r="E1141" s="200"/>
      <c r="F1141" s="200"/>
      <c r="G1141" s="200"/>
      <c r="H1141" s="236"/>
      <c r="I1141" s="8" t="s">
        <v>195</v>
      </c>
      <c r="J1141" s="8">
        <v>4</v>
      </c>
      <c r="K1141" s="8">
        <v>80</v>
      </c>
      <c r="L1141" s="8">
        <f>K1141*270</f>
        <v>21600</v>
      </c>
      <c r="M1141" s="8"/>
      <c r="N1141" s="8"/>
      <c r="O1141" s="8"/>
      <c r="P1141" s="217"/>
    </row>
    <row r="1142" spans="1:16" ht="54" customHeight="1">
      <c r="A1142" s="213"/>
      <c r="B1142" s="194"/>
      <c r="C1142" s="202"/>
      <c r="D1142" s="236"/>
      <c r="E1142" s="200"/>
      <c r="F1142" s="200"/>
      <c r="G1142" s="200"/>
      <c r="H1142" s="236"/>
      <c r="I1142" s="42" t="s">
        <v>390</v>
      </c>
      <c r="J1142" s="42">
        <v>16</v>
      </c>
      <c r="K1142" s="42"/>
      <c r="L1142" s="42"/>
      <c r="M1142" s="42"/>
      <c r="N1142" s="42"/>
      <c r="O1142" s="42"/>
      <c r="P1142" s="217"/>
    </row>
    <row r="1143" spans="1:16" ht="54" customHeight="1">
      <c r="A1143" s="213"/>
      <c r="B1143" s="194"/>
      <c r="C1143" s="202"/>
      <c r="D1143" s="236"/>
      <c r="E1143" s="200"/>
      <c r="F1143" s="200"/>
      <c r="G1143" s="200"/>
      <c r="H1143" s="236"/>
      <c r="I1143" s="8" t="s">
        <v>391</v>
      </c>
      <c r="J1143" s="8">
        <v>6</v>
      </c>
      <c r="K1143" s="8">
        <v>2.73</v>
      </c>
      <c r="L1143" s="8">
        <f>K1143*3402</f>
        <v>9287.46</v>
      </c>
      <c r="M1143" s="8"/>
      <c r="N1143" s="8"/>
      <c r="O1143" s="8" t="s">
        <v>392</v>
      </c>
      <c r="P1143" s="217"/>
    </row>
    <row r="1144" spans="1:16" ht="82.5" customHeight="1">
      <c r="A1144" s="213"/>
      <c r="B1144" s="194"/>
      <c r="C1144" s="202"/>
      <c r="D1144" s="236"/>
      <c r="E1144" s="200"/>
      <c r="F1144" s="200"/>
      <c r="G1144" s="200"/>
      <c r="H1144" s="236"/>
      <c r="I1144" s="8"/>
      <c r="J1144" s="8"/>
      <c r="K1144" s="8"/>
      <c r="L1144" s="8"/>
      <c r="M1144" s="8"/>
      <c r="N1144" s="8"/>
      <c r="O1144" s="8" t="s">
        <v>388</v>
      </c>
      <c r="P1144" s="217"/>
    </row>
    <row r="1145" spans="1:16" ht="15" customHeight="1">
      <c r="A1145" s="213"/>
      <c r="B1145" s="194"/>
      <c r="C1145" s="202"/>
      <c r="D1145" s="236"/>
      <c r="E1145" s="200"/>
      <c r="F1145" s="200"/>
      <c r="G1145" s="200"/>
      <c r="H1145" s="236"/>
      <c r="I1145" s="8"/>
      <c r="J1145" s="8"/>
      <c r="K1145" s="8"/>
      <c r="L1145" s="8"/>
      <c r="M1145" s="8"/>
      <c r="N1145" s="8"/>
      <c r="O1145" s="8"/>
      <c r="P1145" s="217"/>
    </row>
    <row r="1146" spans="1:16" ht="15" customHeight="1">
      <c r="A1146" s="213"/>
      <c r="B1146" s="194"/>
      <c r="C1146" s="202"/>
      <c r="D1146" s="236"/>
      <c r="E1146" s="200"/>
      <c r="F1146" s="200"/>
      <c r="G1146" s="200"/>
      <c r="H1146" s="236"/>
      <c r="I1146" s="8"/>
      <c r="J1146" s="8"/>
      <c r="K1146" s="8"/>
      <c r="L1146" s="8"/>
      <c r="M1146" s="8"/>
      <c r="N1146" s="8"/>
      <c r="O1146" s="8"/>
      <c r="P1146" s="217"/>
    </row>
    <row r="1147" spans="1:16" ht="15" customHeight="1">
      <c r="A1147" s="213"/>
      <c r="B1147" s="194"/>
      <c r="C1147" s="202"/>
      <c r="D1147" s="237"/>
      <c r="E1147" s="200"/>
      <c r="F1147" s="200"/>
      <c r="G1147" s="200"/>
      <c r="H1147" s="237"/>
      <c r="I1147" s="8"/>
      <c r="J1147" s="8"/>
      <c r="K1147" s="8"/>
      <c r="L1147" s="8"/>
      <c r="M1147" s="8"/>
      <c r="N1147" s="8"/>
      <c r="O1147" s="8"/>
      <c r="P1147" s="217"/>
    </row>
    <row r="1148" spans="1:16" ht="15" customHeight="1">
      <c r="A1148" s="213">
        <v>11</v>
      </c>
      <c r="B1148" s="194" t="s">
        <v>167</v>
      </c>
      <c r="C1148" s="202">
        <v>5935.1</v>
      </c>
      <c r="D1148" s="235">
        <v>31213.1</v>
      </c>
      <c r="E1148" s="200">
        <f>C1148*0.79*12</f>
        <v>56264.74800000001</v>
      </c>
      <c r="F1148" s="200">
        <f>E1148*10%</f>
        <v>5626.474800000001</v>
      </c>
      <c r="G1148" s="200">
        <f>E1148-F1148</f>
        <v>50638.2732</v>
      </c>
      <c r="H1148" s="235">
        <f>D1148+G1148</f>
        <v>81851.3732</v>
      </c>
      <c r="I1148" s="42" t="s">
        <v>216</v>
      </c>
      <c r="J1148" s="42">
        <v>16</v>
      </c>
      <c r="K1148" s="42"/>
      <c r="L1148" s="42">
        <v>36000</v>
      </c>
      <c r="M1148" s="42"/>
      <c r="N1148" s="42"/>
      <c r="O1148" s="42"/>
      <c r="P1148" s="217">
        <f>H1148-L1148-L1149-L1150-L1151-L1152-L1153-L1154-L1155</f>
        <v>45851.3732</v>
      </c>
    </row>
    <row r="1149" spans="1:16" ht="15" customHeight="1">
      <c r="A1149" s="213"/>
      <c r="B1149" s="194"/>
      <c r="C1149" s="202"/>
      <c r="D1149" s="236"/>
      <c r="E1149" s="200"/>
      <c r="F1149" s="200"/>
      <c r="G1149" s="200"/>
      <c r="H1149" s="236"/>
      <c r="I1149" s="8"/>
      <c r="J1149" s="8"/>
      <c r="K1149" s="8"/>
      <c r="L1149" s="8"/>
      <c r="M1149" s="8"/>
      <c r="N1149" s="8"/>
      <c r="O1149" s="8"/>
      <c r="P1149" s="217"/>
    </row>
    <row r="1150" spans="1:16" ht="15" customHeight="1">
      <c r="A1150" s="213"/>
      <c r="B1150" s="194"/>
      <c r="C1150" s="202"/>
      <c r="D1150" s="236"/>
      <c r="E1150" s="200"/>
      <c r="F1150" s="200"/>
      <c r="G1150" s="200"/>
      <c r="H1150" s="236"/>
      <c r="I1150" s="8"/>
      <c r="J1150" s="8"/>
      <c r="K1150" s="8"/>
      <c r="L1150" s="8"/>
      <c r="M1150" s="8"/>
      <c r="N1150" s="8"/>
      <c r="O1150" s="8"/>
      <c r="P1150" s="217"/>
    </row>
    <row r="1151" spans="1:16" ht="15" customHeight="1">
      <c r="A1151" s="213"/>
      <c r="B1151" s="194"/>
      <c r="C1151" s="202"/>
      <c r="D1151" s="236"/>
      <c r="E1151" s="200"/>
      <c r="F1151" s="200"/>
      <c r="G1151" s="200"/>
      <c r="H1151" s="236"/>
      <c r="I1151" s="8"/>
      <c r="J1151" s="8"/>
      <c r="K1151" s="8"/>
      <c r="L1151" s="8"/>
      <c r="M1151" s="8"/>
      <c r="N1151" s="8"/>
      <c r="O1151" s="8"/>
      <c r="P1151" s="217"/>
    </row>
    <row r="1152" spans="1:16" ht="15" customHeight="1">
      <c r="A1152" s="213"/>
      <c r="B1152" s="194"/>
      <c r="C1152" s="202"/>
      <c r="D1152" s="236"/>
      <c r="E1152" s="200"/>
      <c r="F1152" s="200"/>
      <c r="G1152" s="200"/>
      <c r="H1152" s="236"/>
      <c r="I1152" s="8"/>
      <c r="J1152" s="8"/>
      <c r="K1152" s="8"/>
      <c r="L1152" s="8"/>
      <c r="M1152" s="8"/>
      <c r="N1152" s="8"/>
      <c r="O1152" s="8"/>
      <c r="P1152" s="217"/>
    </row>
    <row r="1153" spans="1:16" ht="15" customHeight="1">
      <c r="A1153" s="213"/>
      <c r="B1153" s="194"/>
      <c r="C1153" s="202"/>
      <c r="D1153" s="236"/>
      <c r="E1153" s="200"/>
      <c r="F1153" s="200"/>
      <c r="G1153" s="200"/>
      <c r="H1153" s="236"/>
      <c r="I1153" s="8"/>
      <c r="J1153" s="8"/>
      <c r="K1153" s="8"/>
      <c r="L1153" s="8"/>
      <c r="M1153" s="8"/>
      <c r="N1153" s="8"/>
      <c r="O1153" s="8"/>
      <c r="P1153" s="217"/>
    </row>
    <row r="1154" spans="1:16" ht="15" customHeight="1">
      <c r="A1154" s="213"/>
      <c r="B1154" s="194"/>
      <c r="C1154" s="202"/>
      <c r="D1154" s="236"/>
      <c r="E1154" s="200"/>
      <c r="F1154" s="200"/>
      <c r="G1154" s="200"/>
      <c r="H1154" s="236"/>
      <c r="I1154" s="8"/>
      <c r="J1154" s="8"/>
      <c r="K1154" s="8"/>
      <c r="L1154" s="8"/>
      <c r="M1154" s="8"/>
      <c r="N1154" s="8"/>
      <c r="O1154" s="8"/>
      <c r="P1154" s="217"/>
    </row>
    <row r="1155" spans="1:16" ht="15" customHeight="1">
      <c r="A1155" s="213"/>
      <c r="B1155" s="194"/>
      <c r="C1155" s="202"/>
      <c r="D1155" s="237"/>
      <c r="E1155" s="200"/>
      <c r="F1155" s="200"/>
      <c r="G1155" s="200"/>
      <c r="H1155" s="237"/>
      <c r="I1155" s="8"/>
      <c r="J1155" s="8"/>
      <c r="K1155" s="8"/>
      <c r="L1155" s="8"/>
      <c r="M1155" s="8"/>
      <c r="N1155" s="8"/>
      <c r="O1155" s="8"/>
      <c r="P1155" s="217"/>
    </row>
    <row r="1156" spans="1:16" ht="15" customHeight="1">
      <c r="A1156" s="213">
        <v>12</v>
      </c>
      <c r="B1156" s="203" t="s">
        <v>168</v>
      </c>
      <c r="C1156" s="202">
        <v>6027.2</v>
      </c>
      <c r="D1156" s="235">
        <v>13332.25</v>
      </c>
      <c r="E1156" s="200">
        <f>C1156*0.79*12</f>
        <v>57137.856</v>
      </c>
      <c r="F1156" s="200">
        <f>E1156*10%</f>
        <v>5713.7856</v>
      </c>
      <c r="G1156" s="200">
        <f>E1156-F1156</f>
        <v>51424.0704</v>
      </c>
      <c r="H1156" s="235">
        <f>D1156+G1156</f>
        <v>64756.3204</v>
      </c>
      <c r="I1156" s="8" t="s">
        <v>199</v>
      </c>
      <c r="J1156" s="8">
        <v>2</v>
      </c>
      <c r="K1156" s="8">
        <v>60</v>
      </c>
      <c r="L1156" s="8">
        <f>K1156*442</f>
        <v>26520</v>
      </c>
      <c r="M1156" s="8"/>
      <c r="N1156" s="8"/>
      <c r="O1156" s="8"/>
      <c r="P1156" s="217">
        <f>H1156-L1156-L1157-L1158-L1159-L1160-L1161-L1162-L1163</f>
        <v>38236.3204</v>
      </c>
    </row>
    <row r="1157" spans="1:16" ht="15" customHeight="1">
      <c r="A1157" s="213"/>
      <c r="B1157" s="203"/>
      <c r="C1157" s="202"/>
      <c r="D1157" s="236"/>
      <c r="E1157" s="200"/>
      <c r="F1157" s="200"/>
      <c r="G1157" s="200"/>
      <c r="H1157" s="236"/>
      <c r="I1157" s="8"/>
      <c r="J1157" s="8"/>
      <c r="K1157" s="8"/>
      <c r="L1157" s="8"/>
      <c r="M1157" s="8"/>
      <c r="N1157" s="8"/>
      <c r="O1157" s="8"/>
      <c r="P1157" s="217"/>
    </row>
    <row r="1158" spans="1:16" ht="15" customHeight="1">
      <c r="A1158" s="213"/>
      <c r="B1158" s="203"/>
      <c r="C1158" s="202"/>
      <c r="D1158" s="236"/>
      <c r="E1158" s="200"/>
      <c r="F1158" s="200"/>
      <c r="G1158" s="200"/>
      <c r="H1158" s="236"/>
      <c r="I1158" s="8"/>
      <c r="J1158" s="8"/>
      <c r="K1158" s="8"/>
      <c r="L1158" s="8"/>
      <c r="M1158" s="8"/>
      <c r="N1158" s="8"/>
      <c r="O1158" s="8"/>
      <c r="P1158" s="217"/>
    </row>
    <row r="1159" spans="1:16" ht="15" customHeight="1">
      <c r="A1159" s="213"/>
      <c r="B1159" s="203"/>
      <c r="C1159" s="202"/>
      <c r="D1159" s="236"/>
      <c r="E1159" s="200"/>
      <c r="F1159" s="200"/>
      <c r="G1159" s="200"/>
      <c r="H1159" s="236"/>
      <c r="I1159" s="8"/>
      <c r="J1159" s="8"/>
      <c r="K1159" s="8"/>
      <c r="L1159" s="8"/>
      <c r="M1159" s="8"/>
      <c r="N1159" s="8"/>
      <c r="O1159" s="8"/>
      <c r="P1159" s="217"/>
    </row>
    <row r="1160" spans="1:16" ht="15" customHeight="1">
      <c r="A1160" s="213"/>
      <c r="B1160" s="203"/>
      <c r="C1160" s="202"/>
      <c r="D1160" s="236"/>
      <c r="E1160" s="200"/>
      <c r="F1160" s="200"/>
      <c r="G1160" s="200"/>
      <c r="H1160" s="236"/>
      <c r="I1160" s="8"/>
      <c r="J1160" s="8"/>
      <c r="K1160" s="8"/>
      <c r="L1160" s="8"/>
      <c r="M1160" s="8"/>
      <c r="N1160" s="8"/>
      <c r="O1160" s="8"/>
      <c r="P1160" s="217"/>
    </row>
    <row r="1161" spans="1:16" ht="15" customHeight="1">
      <c r="A1161" s="213"/>
      <c r="B1161" s="203"/>
      <c r="C1161" s="202"/>
      <c r="D1161" s="236"/>
      <c r="E1161" s="200"/>
      <c r="F1161" s="200"/>
      <c r="G1161" s="200"/>
      <c r="H1161" s="236"/>
      <c r="I1161" s="8"/>
      <c r="J1161" s="8"/>
      <c r="K1161" s="8"/>
      <c r="L1161" s="8"/>
      <c r="M1161" s="8"/>
      <c r="N1161" s="8"/>
      <c r="O1161" s="8"/>
      <c r="P1161" s="217"/>
    </row>
    <row r="1162" spans="1:16" ht="15" customHeight="1">
      <c r="A1162" s="213"/>
      <c r="B1162" s="203"/>
      <c r="C1162" s="202"/>
      <c r="D1162" s="236"/>
      <c r="E1162" s="200"/>
      <c r="F1162" s="200"/>
      <c r="G1162" s="200"/>
      <c r="H1162" s="236"/>
      <c r="I1162" s="8"/>
      <c r="J1162" s="8"/>
      <c r="K1162" s="8"/>
      <c r="L1162" s="8"/>
      <c r="M1162" s="8"/>
      <c r="N1162" s="8"/>
      <c r="O1162" s="8"/>
      <c r="P1162" s="217"/>
    </row>
    <row r="1163" spans="1:16" ht="15" customHeight="1">
      <c r="A1163" s="213"/>
      <c r="B1163" s="203"/>
      <c r="C1163" s="202"/>
      <c r="D1163" s="237"/>
      <c r="E1163" s="200"/>
      <c r="F1163" s="200"/>
      <c r="G1163" s="200"/>
      <c r="H1163" s="237"/>
      <c r="I1163" s="8"/>
      <c r="J1163" s="8"/>
      <c r="K1163" s="8"/>
      <c r="L1163" s="8"/>
      <c r="M1163" s="8"/>
      <c r="N1163" s="8"/>
      <c r="O1163" s="8"/>
      <c r="P1163" s="217"/>
    </row>
    <row r="1164" spans="1:16" ht="15" customHeight="1">
      <c r="A1164" s="213">
        <v>13</v>
      </c>
      <c r="B1164" s="203" t="s">
        <v>169</v>
      </c>
      <c r="C1164" s="202">
        <v>6030.4</v>
      </c>
      <c r="D1164" s="235">
        <v>30702.4</v>
      </c>
      <c r="E1164" s="200">
        <f>C1164*0.79*12</f>
        <v>57168.191999999995</v>
      </c>
      <c r="F1164" s="200">
        <f>E1164*10%</f>
        <v>5716.8192</v>
      </c>
      <c r="G1164" s="200">
        <f>E1164-F1164</f>
        <v>51451.3728</v>
      </c>
      <c r="H1164" s="235">
        <f>D1164+G1164</f>
        <v>82153.7728</v>
      </c>
      <c r="I1164" s="8" t="s">
        <v>199</v>
      </c>
      <c r="J1164" s="8">
        <v>2</v>
      </c>
      <c r="K1164" s="8">
        <v>20</v>
      </c>
      <c r="L1164" s="8">
        <f>K1164*442</f>
        <v>8840</v>
      </c>
      <c r="M1164" s="8"/>
      <c r="N1164" s="8"/>
      <c r="O1164" s="8"/>
      <c r="P1164" s="217">
        <f>H1164-L1164-L1165-L1166-L1167-L1168-L1169-L1170-L1171</f>
        <v>73313.7728</v>
      </c>
    </row>
    <row r="1165" spans="1:16" ht="54" customHeight="1">
      <c r="A1165" s="213"/>
      <c r="B1165" s="203"/>
      <c r="C1165" s="202"/>
      <c r="D1165" s="236"/>
      <c r="E1165" s="200"/>
      <c r="F1165" s="200"/>
      <c r="G1165" s="200"/>
      <c r="H1165" s="236"/>
      <c r="I1165" s="8"/>
      <c r="J1165" s="8"/>
      <c r="K1165" s="8"/>
      <c r="L1165" s="8"/>
      <c r="M1165" s="8"/>
      <c r="N1165" s="8"/>
      <c r="O1165" s="8" t="s">
        <v>383</v>
      </c>
      <c r="P1165" s="217"/>
    </row>
    <row r="1166" spans="1:16" ht="15" customHeight="1">
      <c r="A1166" s="213"/>
      <c r="B1166" s="203"/>
      <c r="C1166" s="202"/>
      <c r="D1166" s="236"/>
      <c r="E1166" s="200"/>
      <c r="F1166" s="200"/>
      <c r="G1166" s="200"/>
      <c r="H1166" s="236"/>
      <c r="I1166" s="8"/>
      <c r="J1166" s="8"/>
      <c r="K1166" s="8"/>
      <c r="L1166" s="8"/>
      <c r="M1166" s="8"/>
      <c r="N1166" s="8"/>
      <c r="O1166" s="8"/>
      <c r="P1166" s="217"/>
    </row>
    <row r="1167" spans="1:16" ht="15" customHeight="1">
      <c r="A1167" s="213"/>
      <c r="B1167" s="203"/>
      <c r="C1167" s="202"/>
      <c r="D1167" s="236"/>
      <c r="E1167" s="200"/>
      <c r="F1167" s="200"/>
      <c r="G1167" s="200"/>
      <c r="H1167" s="236"/>
      <c r="I1167" s="8"/>
      <c r="J1167" s="8"/>
      <c r="K1167" s="8"/>
      <c r="L1167" s="8"/>
      <c r="M1167" s="8"/>
      <c r="N1167" s="8"/>
      <c r="O1167" s="8"/>
      <c r="P1167" s="217"/>
    </row>
    <row r="1168" spans="1:16" ht="15" customHeight="1">
      <c r="A1168" s="213"/>
      <c r="B1168" s="203"/>
      <c r="C1168" s="202"/>
      <c r="D1168" s="236"/>
      <c r="E1168" s="200"/>
      <c r="F1168" s="200"/>
      <c r="G1168" s="200"/>
      <c r="H1168" s="236"/>
      <c r="I1168" s="8"/>
      <c r="J1168" s="8"/>
      <c r="K1168" s="8"/>
      <c r="L1168" s="8"/>
      <c r="M1168" s="8"/>
      <c r="N1168" s="8"/>
      <c r="O1168" s="8"/>
      <c r="P1168" s="217"/>
    </row>
    <row r="1169" spans="1:16" ht="15" customHeight="1">
      <c r="A1169" s="213"/>
      <c r="B1169" s="203"/>
      <c r="C1169" s="202"/>
      <c r="D1169" s="236"/>
      <c r="E1169" s="200"/>
      <c r="F1169" s="200"/>
      <c r="G1169" s="200"/>
      <c r="H1169" s="236"/>
      <c r="I1169" s="8"/>
      <c r="J1169" s="8"/>
      <c r="K1169" s="8"/>
      <c r="L1169" s="8"/>
      <c r="M1169" s="8"/>
      <c r="N1169" s="8"/>
      <c r="O1169" s="8"/>
      <c r="P1169" s="217"/>
    </row>
    <row r="1170" spans="1:16" ht="15" customHeight="1">
      <c r="A1170" s="213"/>
      <c r="B1170" s="203"/>
      <c r="C1170" s="202"/>
      <c r="D1170" s="236"/>
      <c r="E1170" s="200"/>
      <c r="F1170" s="200"/>
      <c r="G1170" s="200"/>
      <c r="H1170" s="236"/>
      <c r="I1170" s="8"/>
      <c r="J1170" s="8"/>
      <c r="K1170" s="8"/>
      <c r="L1170" s="8"/>
      <c r="M1170" s="8"/>
      <c r="N1170" s="8"/>
      <c r="O1170" s="8"/>
      <c r="P1170" s="217"/>
    </row>
    <row r="1171" spans="1:16" ht="15" customHeight="1">
      <c r="A1171" s="213"/>
      <c r="B1171" s="203"/>
      <c r="C1171" s="202"/>
      <c r="D1171" s="237"/>
      <c r="E1171" s="200"/>
      <c r="F1171" s="200"/>
      <c r="G1171" s="200"/>
      <c r="H1171" s="237"/>
      <c r="I1171" s="8"/>
      <c r="J1171" s="8"/>
      <c r="K1171" s="8"/>
      <c r="L1171" s="8"/>
      <c r="M1171" s="8"/>
      <c r="N1171" s="8"/>
      <c r="O1171" s="8"/>
      <c r="P1171" s="217"/>
    </row>
    <row r="1172" spans="1:16" ht="35.25" customHeight="1">
      <c r="A1172" s="213">
        <v>14</v>
      </c>
      <c r="B1172" s="194" t="s">
        <v>170</v>
      </c>
      <c r="C1172" s="202">
        <v>5935.3</v>
      </c>
      <c r="D1172" s="235">
        <v>33874.31</v>
      </c>
      <c r="E1172" s="200">
        <f>C1172*0.79*12</f>
        <v>56266.64400000001</v>
      </c>
      <c r="F1172" s="200">
        <f>E1172*10%</f>
        <v>5626.6644000000015</v>
      </c>
      <c r="G1172" s="200">
        <f>E1172-F1172</f>
        <v>50639.979600000006</v>
      </c>
      <c r="H1172" s="235">
        <f>D1172+G1172</f>
        <v>84514.2896</v>
      </c>
      <c r="I1172" s="8" t="s">
        <v>195</v>
      </c>
      <c r="J1172" s="8">
        <v>4</v>
      </c>
      <c r="K1172" s="8">
        <v>100</v>
      </c>
      <c r="L1172" s="8">
        <f>K1172*270</f>
        <v>27000</v>
      </c>
      <c r="M1172" s="8"/>
      <c r="N1172" s="8"/>
      <c r="O1172" s="8"/>
      <c r="P1172" s="217">
        <f>H1172-L1172-L1173-L1174-L1175-L1176-L1177-L1178-L1179</f>
        <v>20554.289600000004</v>
      </c>
    </row>
    <row r="1173" spans="1:16" ht="48" customHeight="1">
      <c r="A1173" s="213"/>
      <c r="B1173" s="194"/>
      <c r="C1173" s="202"/>
      <c r="D1173" s="236"/>
      <c r="E1173" s="200"/>
      <c r="F1173" s="200"/>
      <c r="G1173" s="200"/>
      <c r="H1173" s="236"/>
      <c r="I1173" s="8" t="s">
        <v>198</v>
      </c>
      <c r="J1173" s="8">
        <v>10</v>
      </c>
      <c r="K1173" s="8">
        <v>21</v>
      </c>
      <c r="L1173" s="8">
        <v>36960</v>
      </c>
      <c r="M1173" s="8"/>
      <c r="N1173" s="8"/>
      <c r="O1173" s="8" t="s">
        <v>259</v>
      </c>
      <c r="P1173" s="217"/>
    </row>
    <row r="1174" spans="1:16" ht="39" customHeight="1">
      <c r="A1174" s="213"/>
      <c r="B1174" s="194"/>
      <c r="C1174" s="202"/>
      <c r="D1174" s="236"/>
      <c r="E1174" s="200"/>
      <c r="F1174" s="200"/>
      <c r="G1174" s="200"/>
      <c r="H1174" s="236"/>
      <c r="I1174" s="42" t="s">
        <v>216</v>
      </c>
      <c r="J1174" s="42">
        <v>16</v>
      </c>
      <c r="K1174" s="42"/>
      <c r="L1174" s="42"/>
      <c r="M1174" s="42"/>
      <c r="N1174" s="42"/>
      <c r="O1174" s="42"/>
      <c r="P1174" s="217"/>
    </row>
    <row r="1175" spans="1:16" ht="15" customHeight="1">
      <c r="A1175" s="213"/>
      <c r="B1175" s="194"/>
      <c r="C1175" s="202"/>
      <c r="D1175" s="236"/>
      <c r="E1175" s="200"/>
      <c r="F1175" s="200"/>
      <c r="G1175" s="200"/>
      <c r="H1175" s="236"/>
      <c r="I1175" s="8"/>
      <c r="J1175" s="8"/>
      <c r="K1175" s="8"/>
      <c r="L1175" s="8"/>
      <c r="M1175" s="8"/>
      <c r="N1175" s="8"/>
      <c r="O1175" s="8"/>
      <c r="P1175" s="217"/>
    </row>
    <row r="1176" spans="1:16" ht="15" customHeight="1">
      <c r="A1176" s="213"/>
      <c r="B1176" s="194"/>
      <c r="C1176" s="202"/>
      <c r="D1176" s="236"/>
      <c r="E1176" s="200"/>
      <c r="F1176" s="200"/>
      <c r="G1176" s="200"/>
      <c r="H1176" s="236"/>
      <c r="I1176" s="8"/>
      <c r="J1176" s="8"/>
      <c r="K1176" s="8"/>
      <c r="L1176" s="8"/>
      <c r="M1176" s="8"/>
      <c r="N1176" s="8"/>
      <c r="O1176" s="8"/>
      <c r="P1176" s="217"/>
    </row>
    <row r="1177" spans="1:16" ht="15" customHeight="1">
      <c r="A1177" s="213"/>
      <c r="B1177" s="194"/>
      <c r="C1177" s="202"/>
      <c r="D1177" s="236"/>
      <c r="E1177" s="200"/>
      <c r="F1177" s="200"/>
      <c r="G1177" s="200"/>
      <c r="H1177" s="236"/>
      <c r="I1177" s="8"/>
      <c r="J1177" s="8"/>
      <c r="K1177" s="8"/>
      <c r="L1177" s="8"/>
      <c r="M1177" s="8"/>
      <c r="N1177" s="8"/>
      <c r="O1177" s="8"/>
      <c r="P1177" s="217"/>
    </row>
    <row r="1178" spans="1:16" ht="15" customHeight="1">
      <c r="A1178" s="213"/>
      <c r="B1178" s="194"/>
      <c r="C1178" s="202"/>
      <c r="D1178" s="236"/>
      <c r="E1178" s="200"/>
      <c r="F1178" s="200"/>
      <c r="G1178" s="200"/>
      <c r="H1178" s="236"/>
      <c r="I1178" s="8"/>
      <c r="J1178" s="8"/>
      <c r="K1178" s="8"/>
      <c r="L1178" s="8"/>
      <c r="M1178" s="8"/>
      <c r="N1178" s="8"/>
      <c r="O1178" s="8"/>
      <c r="P1178" s="217"/>
    </row>
    <row r="1179" spans="1:16" ht="15" customHeight="1">
      <c r="A1179" s="213"/>
      <c r="B1179" s="194"/>
      <c r="C1179" s="202"/>
      <c r="D1179" s="237"/>
      <c r="E1179" s="200"/>
      <c r="F1179" s="200"/>
      <c r="G1179" s="200"/>
      <c r="H1179" s="237"/>
      <c r="I1179" s="8"/>
      <c r="J1179" s="8"/>
      <c r="K1179" s="8"/>
      <c r="L1179" s="8"/>
      <c r="M1179" s="8"/>
      <c r="N1179" s="8"/>
      <c r="O1179" s="8"/>
      <c r="P1179" s="217"/>
    </row>
    <row r="1180" spans="1:16" ht="41.25" customHeight="1">
      <c r="A1180" s="213">
        <v>15</v>
      </c>
      <c r="B1180" s="194" t="s">
        <v>171</v>
      </c>
      <c r="C1180" s="202">
        <v>15029.9</v>
      </c>
      <c r="D1180" s="235">
        <v>-37598.86</v>
      </c>
      <c r="E1180" s="200">
        <f>C1180*0.79*12</f>
        <v>142483.45200000002</v>
      </c>
      <c r="F1180" s="200">
        <f>E1180*10%</f>
        <v>14248.345200000003</v>
      </c>
      <c r="G1180" s="200">
        <f>E1180-F1180</f>
        <v>128235.10680000001</v>
      </c>
      <c r="H1180" s="235">
        <f>D1180+G1180</f>
        <v>90636.24680000001</v>
      </c>
      <c r="I1180" s="42" t="s">
        <v>257</v>
      </c>
      <c r="J1180" s="42">
        <v>16</v>
      </c>
      <c r="K1180" s="42">
        <v>2</v>
      </c>
      <c r="L1180" s="42">
        <v>72000</v>
      </c>
      <c r="M1180" s="42"/>
      <c r="N1180" s="42"/>
      <c r="O1180" s="42"/>
      <c r="P1180" s="217">
        <f>H1180-L1180-L1181-L1182-L1183-L1184-L1185-L1186-L1187</f>
        <v>1276.246800000008</v>
      </c>
    </row>
    <row r="1181" spans="1:16" ht="42.75" customHeight="1">
      <c r="A1181" s="213"/>
      <c r="B1181" s="194"/>
      <c r="C1181" s="202"/>
      <c r="D1181" s="236"/>
      <c r="E1181" s="200"/>
      <c r="F1181" s="200"/>
      <c r="G1181" s="200"/>
      <c r="H1181" s="236"/>
      <c r="I1181" s="8" t="s">
        <v>199</v>
      </c>
      <c r="J1181" s="8">
        <v>2</v>
      </c>
      <c r="K1181" s="8">
        <v>30</v>
      </c>
      <c r="L1181" s="8">
        <f>K1181*442</f>
        <v>13260</v>
      </c>
      <c r="M1181" s="8"/>
      <c r="N1181" s="8"/>
      <c r="O1181" s="8"/>
      <c r="P1181" s="217"/>
    </row>
    <row r="1182" spans="1:16" ht="40.5" customHeight="1">
      <c r="A1182" s="213"/>
      <c r="B1182" s="194"/>
      <c r="C1182" s="202"/>
      <c r="D1182" s="236"/>
      <c r="E1182" s="200"/>
      <c r="F1182" s="200"/>
      <c r="G1182" s="200"/>
      <c r="H1182" s="236"/>
      <c r="I1182" s="8" t="s">
        <v>220</v>
      </c>
      <c r="J1182" s="8">
        <v>5</v>
      </c>
      <c r="K1182" s="8">
        <v>10</v>
      </c>
      <c r="L1182" s="8">
        <f>K1182*410</f>
        <v>4100</v>
      </c>
      <c r="M1182" s="8"/>
      <c r="N1182" s="8"/>
      <c r="O1182" s="8"/>
      <c r="P1182" s="217"/>
    </row>
    <row r="1183" spans="1:16" ht="15" customHeight="1">
      <c r="A1183" s="213"/>
      <c r="B1183" s="194"/>
      <c r="C1183" s="202"/>
      <c r="D1183" s="236"/>
      <c r="E1183" s="200"/>
      <c r="F1183" s="200"/>
      <c r="G1183" s="200"/>
      <c r="H1183" s="236"/>
      <c r="I1183" s="8"/>
      <c r="J1183" s="8"/>
      <c r="K1183" s="8"/>
      <c r="L1183" s="8"/>
      <c r="M1183" s="8"/>
      <c r="N1183" s="8"/>
      <c r="O1183" s="8"/>
      <c r="P1183" s="217"/>
    </row>
    <row r="1184" spans="1:16" ht="15" customHeight="1">
      <c r="A1184" s="213"/>
      <c r="B1184" s="194"/>
      <c r="C1184" s="202"/>
      <c r="D1184" s="236"/>
      <c r="E1184" s="200"/>
      <c r="F1184" s="200"/>
      <c r="G1184" s="200"/>
      <c r="H1184" s="236"/>
      <c r="I1184" s="8"/>
      <c r="J1184" s="8"/>
      <c r="K1184" s="8"/>
      <c r="L1184" s="8"/>
      <c r="M1184" s="8"/>
      <c r="N1184" s="8"/>
      <c r="O1184" s="8"/>
      <c r="P1184" s="217"/>
    </row>
    <row r="1185" spans="1:16" ht="15" customHeight="1">
      <c r="A1185" s="213"/>
      <c r="B1185" s="194"/>
      <c r="C1185" s="202"/>
      <c r="D1185" s="236"/>
      <c r="E1185" s="200"/>
      <c r="F1185" s="200"/>
      <c r="G1185" s="200"/>
      <c r="H1185" s="236"/>
      <c r="I1185" s="8"/>
      <c r="J1185" s="8"/>
      <c r="K1185" s="8"/>
      <c r="L1185" s="8"/>
      <c r="M1185" s="8"/>
      <c r="N1185" s="8"/>
      <c r="O1185" s="8"/>
      <c r="P1185" s="217"/>
    </row>
    <row r="1186" spans="1:16" ht="15" customHeight="1">
      <c r="A1186" s="213"/>
      <c r="B1186" s="194"/>
      <c r="C1186" s="202"/>
      <c r="D1186" s="236"/>
      <c r="E1186" s="200"/>
      <c r="F1186" s="200"/>
      <c r="G1186" s="200"/>
      <c r="H1186" s="236"/>
      <c r="I1186" s="8"/>
      <c r="J1186" s="8"/>
      <c r="K1186" s="8"/>
      <c r="L1186" s="8"/>
      <c r="M1186" s="8"/>
      <c r="N1186" s="8"/>
      <c r="O1186" s="8"/>
      <c r="P1186" s="217"/>
    </row>
    <row r="1187" spans="1:16" ht="15" customHeight="1">
      <c r="A1187" s="213"/>
      <c r="B1187" s="194"/>
      <c r="C1187" s="202"/>
      <c r="D1187" s="237"/>
      <c r="E1187" s="200"/>
      <c r="F1187" s="200"/>
      <c r="G1187" s="200"/>
      <c r="H1187" s="237"/>
      <c r="I1187" s="8"/>
      <c r="J1187" s="8"/>
      <c r="K1187" s="8"/>
      <c r="L1187" s="8"/>
      <c r="M1187" s="8"/>
      <c r="N1187" s="8"/>
      <c r="O1187" s="8"/>
      <c r="P1187" s="217"/>
    </row>
    <row r="1188" spans="1:16" ht="15" customHeight="1">
      <c r="A1188" s="213">
        <v>16</v>
      </c>
      <c r="B1188" s="203" t="s">
        <v>172</v>
      </c>
      <c r="C1188" s="202">
        <v>20379.5</v>
      </c>
      <c r="D1188" s="235">
        <v>-79397.14</v>
      </c>
      <c r="E1188" s="200">
        <f>C1188*0.79*12</f>
        <v>193197.66</v>
      </c>
      <c r="F1188" s="200">
        <f>E1188*10%</f>
        <v>19319.766</v>
      </c>
      <c r="G1188" s="200">
        <f>E1188-F1188</f>
        <v>173877.894</v>
      </c>
      <c r="H1188" s="235">
        <f>D1188+G1188</f>
        <v>94480.754</v>
      </c>
      <c r="I1188" s="8" t="s">
        <v>207</v>
      </c>
      <c r="J1188" s="8">
        <v>8</v>
      </c>
      <c r="K1188" s="8">
        <v>150</v>
      </c>
      <c r="L1188" s="8">
        <f>K1188*561</f>
        <v>84150</v>
      </c>
      <c r="M1188" s="8"/>
      <c r="N1188" s="8"/>
      <c r="O1188" s="8"/>
      <c r="P1188" s="217">
        <f>H1188-L1188-L1189-L1190-L1191-L1192-L1193-L1194-L1195</f>
        <v>490.7540000000008</v>
      </c>
    </row>
    <row r="1189" spans="1:16" ht="48" customHeight="1">
      <c r="A1189" s="213"/>
      <c r="B1189" s="203"/>
      <c r="C1189" s="202"/>
      <c r="D1189" s="236"/>
      <c r="E1189" s="200"/>
      <c r="F1189" s="200"/>
      <c r="G1189" s="200"/>
      <c r="H1189" s="236"/>
      <c r="I1189" s="8" t="s">
        <v>220</v>
      </c>
      <c r="J1189" s="8">
        <v>5</v>
      </c>
      <c r="K1189" s="8">
        <v>24</v>
      </c>
      <c r="L1189" s="8">
        <f>K1189*410</f>
        <v>9840</v>
      </c>
      <c r="M1189" s="8"/>
      <c r="N1189" s="8"/>
      <c r="O1189" s="8"/>
      <c r="P1189" s="217"/>
    </row>
    <row r="1190" spans="1:16" ht="15" customHeight="1">
      <c r="A1190" s="213"/>
      <c r="B1190" s="203"/>
      <c r="C1190" s="202"/>
      <c r="D1190" s="236"/>
      <c r="E1190" s="200"/>
      <c r="F1190" s="200"/>
      <c r="G1190" s="200"/>
      <c r="H1190" s="236"/>
      <c r="I1190" s="8"/>
      <c r="J1190" s="8"/>
      <c r="K1190" s="8"/>
      <c r="L1190" s="8"/>
      <c r="M1190" s="8"/>
      <c r="N1190" s="8"/>
      <c r="O1190" s="8"/>
      <c r="P1190" s="217"/>
    </row>
    <row r="1191" spans="1:16" ht="15" customHeight="1">
      <c r="A1191" s="213"/>
      <c r="B1191" s="203"/>
      <c r="C1191" s="202"/>
      <c r="D1191" s="236"/>
      <c r="E1191" s="200"/>
      <c r="F1191" s="200"/>
      <c r="G1191" s="200"/>
      <c r="H1191" s="236"/>
      <c r="I1191" s="8"/>
      <c r="J1191" s="8"/>
      <c r="K1191" s="8"/>
      <c r="L1191" s="8"/>
      <c r="M1191" s="8"/>
      <c r="N1191" s="8"/>
      <c r="O1191" s="8"/>
      <c r="P1191" s="217"/>
    </row>
    <row r="1192" spans="1:16" ht="15" customHeight="1">
      <c r="A1192" s="213"/>
      <c r="B1192" s="203"/>
      <c r="C1192" s="202"/>
      <c r="D1192" s="236"/>
      <c r="E1192" s="200"/>
      <c r="F1192" s="200"/>
      <c r="G1192" s="200"/>
      <c r="H1192" s="236"/>
      <c r="I1192" s="8"/>
      <c r="J1192" s="8"/>
      <c r="K1192" s="8"/>
      <c r="L1192" s="8"/>
      <c r="M1192" s="8"/>
      <c r="N1192" s="8"/>
      <c r="O1192" s="8"/>
      <c r="P1192" s="217"/>
    </row>
    <row r="1193" spans="1:16" ht="15" customHeight="1">
      <c r="A1193" s="213"/>
      <c r="B1193" s="203"/>
      <c r="C1193" s="202"/>
      <c r="D1193" s="236"/>
      <c r="E1193" s="200"/>
      <c r="F1193" s="200"/>
      <c r="G1193" s="200"/>
      <c r="H1193" s="236"/>
      <c r="I1193" s="8"/>
      <c r="J1193" s="8"/>
      <c r="K1193" s="8"/>
      <c r="L1193" s="8"/>
      <c r="M1193" s="8"/>
      <c r="N1193" s="8"/>
      <c r="O1193" s="8"/>
      <c r="P1193" s="217"/>
    </row>
    <row r="1194" spans="1:16" ht="15" customHeight="1">
      <c r="A1194" s="213"/>
      <c r="B1194" s="203"/>
      <c r="C1194" s="202"/>
      <c r="D1194" s="236"/>
      <c r="E1194" s="200"/>
      <c r="F1194" s="200"/>
      <c r="G1194" s="200"/>
      <c r="H1194" s="236"/>
      <c r="I1194" s="8"/>
      <c r="J1194" s="8"/>
      <c r="K1194" s="8"/>
      <c r="L1194" s="8"/>
      <c r="M1194" s="8"/>
      <c r="N1194" s="8"/>
      <c r="O1194" s="8"/>
      <c r="P1194" s="217"/>
    </row>
    <row r="1195" spans="1:16" ht="15" customHeight="1">
      <c r="A1195" s="213"/>
      <c r="B1195" s="203"/>
      <c r="C1195" s="202"/>
      <c r="D1195" s="237"/>
      <c r="E1195" s="200"/>
      <c r="F1195" s="200"/>
      <c r="G1195" s="200"/>
      <c r="H1195" s="237"/>
      <c r="I1195" s="8"/>
      <c r="J1195" s="8"/>
      <c r="K1195" s="8"/>
      <c r="L1195" s="8"/>
      <c r="M1195" s="8"/>
      <c r="N1195" s="8"/>
      <c r="O1195" s="8"/>
      <c r="P1195" s="217"/>
    </row>
    <row r="1196" spans="1:16" ht="51" customHeight="1">
      <c r="A1196" s="213">
        <v>17</v>
      </c>
      <c r="B1196" s="194" t="s">
        <v>173</v>
      </c>
      <c r="C1196" s="202">
        <v>2384.7</v>
      </c>
      <c r="D1196" s="235">
        <v>17703.25</v>
      </c>
      <c r="E1196" s="200">
        <f>C1196*0.79*12</f>
        <v>22606.956</v>
      </c>
      <c r="F1196" s="200">
        <f>E1196*10%</f>
        <v>2260.6956</v>
      </c>
      <c r="G1196" s="200">
        <f>E1196-F1196</f>
        <v>20346.2604</v>
      </c>
      <c r="H1196" s="235">
        <f>D1196+G1196</f>
        <v>38049.5104</v>
      </c>
      <c r="I1196" s="8" t="s">
        <v>395</v>
      </c>
      <c r="J1196" s="8">
        <v>6</v>
      </c>
      <c r="K1196" s="8"/>
      <c r="L1196" s="48"/>
      <c r="M1196" s="8"/>
      <c r="N1196" s="8"/>
      <c r="O1196" s="8" t="s">
        <v>396</v>
      </c>
      <c r="P1196" s="217">
        <f>H1196-L1196-L1197-L1198-L1199-L1200-L1201-L1202-L1203</f>
        <v>38047.5104</v>
      </c>
    </row>
    <row r="1197" spans="1:16" ht="15" customHeight="1">
      <c r="A1197" s="213"/>
      <c r="B1197" s="194"/>
      <c r="C1197" s="202"/>
      <c r="D1197" s="236"/>
      <c r="E1197" s="200"/>
      <c r="F1197" s="200"/>
      <c r="G1197" s="200"/>
      <c r="H1197" s="236"/>
      <c r="I1197" s="8" t="s">
        <v>216</v>
      </c>
      <c r="J1197" s="8">
        <v>16</v>
      </c>
      <c r="K1197" s="8"/>
      <c r="L1197" s="8">
        <v>2</v>
      </c>
      <c r="M1197" s="8"/>
      <c r="N1197" s="8"/>
      <c r="O1197" s="8"/>
      <c r="P1197" s="217"/>
    </row>
    <row r="1198" spans="1:16" ht="15" customHeight="1">
      <c r="A1198" s="213"/>
      <c r="B1198" s="194"/>
      <c r="C1198" s="202"/>
      <c r="D1198" s="236"/>
      <c r="E1198" s="200"/>
      <c r="F1198" s="200"/>
      <c r="G1198" s="200"/>
      <c r="H1198" s="236"/>
      <c r="I1198" s="8"/>
      <c r="J1198" s="8"/>
      <c r="K1198" s="8"/>
      <c r="L1198" s="8"/>
      <c r="M1198" s="8"/>
      <c r="N1198" s="8"/>
      <c r="O1198" s="8"/>
      <c r="P1198" s="217"/>
    </row>
    <row r="1199" spans="1:16" ht="15" customHeight="1">
      <c r="A1199" s="213"/>
      <c r="B1199" s="194"/>
      <c r="C1199" s="202"/>
      <c r="D1199" s="236"/>
      <c r="E1199" s="200"/>
      <c r="F1199" s="200"/>
      <c r="G1199" s="200"/>
      <c r="H1199" s="236"/>
      <c r="I1199" s="8"/>
      <c r="J1199" s="8"/>
      <c r="K1199" s="8"/>
      <c r="L1199" s="8"/>
      <c r="M1199" s="8"/>
      <c r="N1199" s="8"/>
      <c r="O1199" s="8"/>
      <c r="P1199" s="217"/>
    </row>
    <row r="1200" spans="1:16" ht="15" customHeight="1">
      <c r="A1200" s="213"/>
      <c r="B1200" s="194"/>
      <c r="C1200" s="202"/>
      <c r="D1200" s="236"/>
      <c r="E1200" s="200"/>
      <c r="F1200" s="200"/>
      <c r="G1200" s="200"/>
      <c r="H1200" s="236"/>
      <c r="I1200" s="8"/>
      <c r="J1200" s="8"/>
      <c r="K1200" s="8"/>
      <c r="L1200" s="8"/>
      <c r="M1200" s="8"/>
      <c r="N1200" s="8"/>
      <c r="O1200" s="8"/>
      <c r="P1200" s="217"/>
    </row>
    <row r="1201" spans="1:16" ht="15" customHeight="1">
      <c r="A1201" s="213"/>
      <c r="B1201" s="194"/>
      <c r="C1201" s="202"/>
      <c r="D1201" s="236"/>
      <c r="E1201" s="200"/>
      <c r="F1201" s="200"/>
      <c r="G1201" s="200"/>
      <c r="H1201" s="236"/>
      <c r="I1201" s="8"/>
      <c r="J1201" s="8"/>
      <c r="K1201" s="8"/>
      <c r="L1201" s="8"/>
      <c r="M1201" s="8"/>
      <c r="N1201" s="8"/>
      <c r="O1201" s="8"/>
      <c r="P1201" s="217"/>
    </row>
    <row r="1202" spans="1:16" ht="15" customHeight="1">
      <c r="A1202" s="213"/>
      <c r="B1202" s="194"/>
      <c r="C1202" s="202"/>
      <c r="D1202" s="236"/>
      <c r="E1202" s="200"/>
      <c r="F1202" s="200"/>
      <c r="G1202" s="200"/>
      <c r="H1202" s="236"/>
      <c r="I1202" s="8"/>
      <c r="J1202" s="8"/>
      <c r="K1202" s="8"/>
      <c r="L1202" s="8"/>
      <c r="M1202" s="8"/>
      <c r="N1202" s="8"/>
      <c r="O1202" s="8"/>
      <c r="P1202" s="217"/>
    </row>
    <row r="1203" spans="1:16" ht="15" customHeight="1">
      <c r="A1203" s="213"/>
      <c r="B1203" s="194"/>
      <c r="C1203" s="202"/>
      <c r="D1203" s="237"/>
      <c r="E1203" s="200"/>
      <c r="F1203" s="200"/>
      <c r="G1203" s="200"/>
      <c r="H1203" s="237"/>
      <c r="I1203" s="8"/>
      <c r="J1203" s="8"/>
      <c r="K1203" s="8"/>
      <c r="L1203" s="8"/>
      <c r="M1203" s="8"/>
      <c r="N1203" s="8"/>
      <c r="O1203" s="8"/>
      <c r="P1203" s="217"/>
    </row>
    <row r="1204" spans="1:16" ht="96.75" customHeight="1">
      <c r="A1204" s="213">
        <v>18</v>
      </c>
      <c r="B1204" s="194" t="s">
        <v>174</v>
      </c>
      <c r="C1204" s="202">
        <v>2334.5</v>
      </c>
      <c r="D1204" s="235">
        <v>22289.1</v>
      </c>
      <c r="E1204" s="200">
        <f>C1204*0.79*12</f>
        <v>22131.06</v>
      </c>
      <c r="F1204" s="200">
        <f>E1204*10%</f>
        <v>2213.106</v>
      </c>
      <c r="G1204" s="200">
        <f>E1204-F1204</f>
        <v>19917.954</v>
      </c>
      <c r="H1204" s="235">
        <f>D1204+G1204</f>
        <v>42207.054000000004</v>
      </c>
      <c r="I1204" s="42" t="s">
        <v>230</v>
      </c>
      <c r="J1204" s="42">
        <v>17</v>
      </c>
      <c r="K1204" s="42"/>
      <c r="L1204" s="42"/>
      <c r="M1204" s="42"/>
      <c r="N1204" s="42"/>
      <c r="O1204" s="42" t="s">
        <v>231</v>
      </c>
      <c r="P1204" s="217">
        <f>H1204-L1204-L1205-L1206-L1207-L1208-L1209-L1210-L1211</f>
        <v>42207.054000000004</v>
      </c>
    </row>
    <row r="1205" spans="1:16" ht="15" customHeight="1">
      <c r="A1205" s="213"/>
      <c r="B1205" s="194"/>
      <c r="C1205" s="202"/>
      <c r="D1205" s="236"/>
      <c r="E1205" s="200"/>
      <c r="F1205" s="200"/>
      <c r="G1205" s="200"/>
      <c r="H1205" s="236"/>
      <c r="I1205" s="8"/>
      <c r="J1205" s="8"/>
      <c r="K1205" s="8"/>
      <c r="L1205" s="8"/>
      <c r="M1205" s="8"/>
      <c r="N1205" s="8"/>
      <c r="O1205" s="8"/>
      <c r="P1205" s="217"/>
    </row>
    <row r="1206" spans="1:16" ht="15" customHeight="1">
      <c r="A1206" s="213"/>
      <c r="B1206" s="194"/>
      <c r="C1206" s="202"/>
      <c r="D1206" s="236"/>
      <c r="E1206" s="200"/>
      <c r="F1206" s="200"/>
      <c r="G1206" s="200"/>
      <c r="H1206" s="236"/>
      <c r="I1206" s="8"/>
      <c r="J1206" s="8"/>
      <c r="K1206" s="8"/>
      <c r="L1206" s="8"/>
      <c r="M1206" s="8"/>
      <c r="N1206" s="8"/>
      <c r="O1206" s="8"/>
      <c r="P1206" s="217"/>
    </row>
    <row r="1207" spans="1:16" ht="15" customHeight="1">
      <c r="A1207" s="213"/>
      <c r="B1207" s="194"/>
      <c r="C1207" s="202"/>
      <c r="D1207" s="236"/>
      <c r="E1207" s="200"/>
      <c r="F1207" s="200"/>
      <c r="G1207" s="200"/>
      <c r="H1207" s="236"/>
      <c r="I1207" s="8"/>
      <c r="J1207" s="8"/>
      <c r="K1207" s="8"/>
      <c r="L1207" s="8"/>
      <c r="M1207" s="8"/>
      <c r="N1207" s="8"/>
      <c r="O1207" s="8"/>
      <c r="P1207" s="217"/>
    </row>
    <row r="1208" spans="1:16" ht="15" customHeight="1">
      <c r="A1208" s="213"/>
      <c r="B1208" s="194"/>
      <c r="C1208" s="202"/>
      <c r="D1208" s="236"/>
      <c r="E1208" s="200"/>
      <c r="F1208" s="200"/>
      <c r="G1208" s="200"/>
      <c r="H1208" s="236"/>
      <c r="I1208" s="8"/>
      <c r="J1208" s="8"/>
      <c r="K1208" s="8"/>
      <c r="L1208" s="8"/>
      <c r="M1208" s="8"/>
      <c r="N1208" s="8"/>
      <c r="O1208" s="8"/>
      <c r="P1208" s="217"/>
    </row>
    <row r="1209" spans="1:16" ht="15" customHeight="1">
      <c r="A1209" s="213"/>
      <c r="B1209" s="194"/>
      <c r="C1209" s="202"/>
      <c r="D1209" s="236"/>
      <c r="E1209" s="200"/>
      <c r="F1209" s="200"/>
      <c r="G1209" s="200"/>
      <c r="H1209" s="236"/>
      <c r="I1209" s="8"/>
      <c r="J1209" s="8"/>
      <c r="K1209" s="8"/>
      <c r="L1209" s="8"/>
      <c r="M1209" s="8"/>
      <c r="N1209" s="8"/>
      <c r="O1209" s="8"/>
      <c r="P1209" s="217"/>
    </row>
    <row r="1210" spans="1:16" ht="15" customHeight="1">
      <c r="A1210" s="213"/>
      <c r="B1210" s="194"/>
      <c r="C1210" s="202"/>
      <c r="D1210" s="236"/>
      <c r="E1210" s="200"/>
      <c r="F1210" s="200"/>
      <c r="G1210" s="200"/>
      <c r="H1210" s="236"/>
      <c r="I1210" s="8"/>
      <c r="J1210" s="8"/>
      <c r="K1210" s="8"/>
      <c r="L1210" s="8"/>
      <c r="M1210" s="8"/>
      <c r="N1210" s="8"/>
      <c r="O1210" s="8"/>
      <c r="P1210" s="217"/>
    </row>
    <row r="1211" spans="1:16" ht="15" customHeight="1">
      <c r="A1211" s="213"/>
      <c r="B1211" s="194"/>
      <c r="C1211" s="202"/>
      <c r="D1211" s="237"/>
      <c r="E1211" s="200"/>
      <c r="F1211" s="200"/>
      <c r="G1211" s="200"/>
      <c r="H1211" s="237"/>
      <c r="I1211" s="8"/>
      <c r="J1211" s="8"/>
      <c r="K1211" s="8"/>
      <c r="L1211" s="8"/>
      <c r="M1211" s="8"/>
      <c r="N1211" s="8"/>
      <c r="O1211" s="8"/>
      <c r="P1211" s="217"/>
    </row>
    <row r="1212" spans="1:16" ht="15" customHeight="1">
      <c r="A1212" s="213">
        <v>19</v>
      </c>
      <c r="B1212" s="203" t="s">
        <v>175</v>
      </c>
      <c r="C1212" s="202">
        <v>2353</v>
      </c>
      <c r="D1212" s="235">
        <v>27545.02</v>
      </c>
      <c r="E1212" s="200">
        <f>C1212*0.79*12</f>
        <v>22306.440000000002</v>
      </c>
      <c r="F1212" s="200">
        <f>E1212*10%</f>
        <v>2230.6440000000002</v>
      </c>
      <c r="G1212" s="200">
        <f>E1212-F1212</f>
        <v>20075.796000000002</v>
      </c>
      <c r="H1212" s="235">
        <f>D1212+G1212</f>
        <v>47620.816000000006</v>
      </c>
      <c r="I1212" s="8" t="s">
        <v>207</v>
      </c>
      <c r="J1212" s="8">
        <v>8</v>
      </c>
      <c r="K1212" s="8">
        <v>5</v>
      </c>
      <c r="L1212" s="8">
        <f>K1212*561</f>
        <v>2805</v>
      </c>
      <c r="M1212" s="8"/>
      <c r="N1212" s="8"/>
      <c r="O1212" s="8"/>
      <c r="P1212" s="217">
        <f>H1212-L1212-L1213-L1214-L1215-L1216-L1217-L1218-L1219</f>
        <v>26125.816000000006</v>
      </c>
    </row>
    <row r="1213" spans="1:16" ht="15" customHeight="1">
      <c r="A1213" s="213"/>
      <c r="B1213" s="203"/>
      <c r="C1213" s="202"/>
      <c r="D1213" s="236"/>
      <c r="E1213" s="200"/>
      <c r="F1213" s="200"/>
      <c r="G1213" s="200"/>
      <c r="H1213" s="236"/>
      <c r="I1213" s="8" t="s">
        <v>199</v>
      </c>
      <c r="J1213" s="8">
        <v>2</v>
      </c>
      <c r="K1213" s="8">
        <v>30</v>
      </c>
      <c r="L1213" s="8">
        <f>K1213*442</f>
        <v>13260</v>
      </c>
      <c r="M1213" s="8"/>
      <c r="N1213" s="8"/>
      <c r="O1213" s="8"/>
      <c r="P1213" s="217"/>
    </row>
    <row r="1214" spans="1:16" ht="15" customHeight="1">
      <c r="A1214" s="213"/>
      <c r="B1214" s="203"/>
      <c r="C1214" s="202"/>
      <c r="D1214" s="236"/>
      <c r="E1214" s="200"/>
      <c r="F1214" s="200"/>
      <c r="G1214" s="200"/>
      <c r="H1214" s="236"/>
      <c r="I1214" s="8" t="s">
        <v>240</v>
      </c>
      <c r="J1214" s="8">
        <v>18</v>
      </c>
      <c r="K1214" s="8">
        <v>1</v>
      </c>
      <c r="L1214" s="8">
        <f>K1214*4200</f>
        <v>4200</v>
      </c>
      <c r="M1214" s="8"/>
      <c r="N1214" s="8"/>
      <c r="O1214" s="8"/>
      <c r="P1214" s="217"/>
    </row>
    <row r="1215" spans="1:16" ht="15" customHeight="1">
      <c r="A1215" s="213"/>
      <c r="B1215" s="203"/>
      <c r="C1215" s="202"/>
      <c r="D1215" s="236"/>
      <c r="E1215" s="200"/>
      <c r="F1215" s="200"/>
      <c r="G1215" s="200"/>
      <c r="H1215" s="236"/>
      <c r="I1215" s="8" t="s">
        <v>201</v>
      </c>
      <c r="J1215" s="8">
        <v>18</v>
      </c>
      <c r="K1215" s="8">
        <v>1</v>
      </c>
      <c r="L1215" s="8">
        <f>K1215*1230</f>
        <v>1230</v>
      </c>
      <c r="M1215" s="8"/>
      <c r="N1215" s="8"/>
      <c r="O1215" s="8"/>
      <c r="P1215" s="217"/>
    </row>
    <row r="1216" spans="1:16" ht="15" customHeight="1">
      <c r="A1216" s="213"/>
      <c r="B1216" s="203"/>
      <c r="C1216" s="202"/>
      <c r="D1216" s="236"/>
      <c r="E1216" s="200"/>
      <c r="F1216" s="200"/>
      <c r="G1216" s="200"/>
      <c r="H1216" s="236"/>
      <c r="I1216" s="8"/>
      <c r="J1216" s="8"/>
      <c r="K1216" s="8"/>
      <c r="L1216" s="8"/>
      <c r="M1216" s="8"/>
      <c r="N1216" s="8"/>
      <c r="O1216" s="8"/>
      <c r="P1216" s="217"/>
    </row>
    <row r="1217" spans="1:16" ht="15" customHeight="1">
      <c r="A1217" s="213"/>
      <c r="B1217" s="203"/>
      <c r="C1217" s="202"/>
      <c r="D1217" s="236"/>
      <c r="E1217" s="200"/>
      <c r="F1217" s="200"/>
      <c r="G1217" s="200"/>
      <c r="H1217" s="236"/>
      <c r="I1217" s="8"/>
      <c r="J1217" s="8"/>
      <c r="K1217" s="8"/>
      <c r="L1217" s="8"/>
      <c r="M1217" s="8"/>
      <c r="N1217" s="8"/>
      <c r="O1217" s="8"/>
      <c r="P1217" s="217"/>
    </row>
    <row r="1218" spans="1:16" ht="15" customHeight="1">
      <c r="A1218" s="213"/>
      <c r="B1218" s="203"/>
      <c r="C1218" s="202"/>
      <c r="D1218" s="236"/>
      <c r="E1218" s="200"/>
      <c r="F1218" s="200"/>
      <c r="G1218" s="200"/>
      <c r="H1218" s="236"/>
      <c r="I1218" s="8"/>
      <c r="J1218" s="8"/>
      <c r="K1218" s="8"/>
      <c r="L1218" s="8"/>
      <c r="M1218" s="8"/>
      <c r="N1218" s="8"/>
      <c r="O1218" s="8"/>
      <c r="P1218" s="217"/>
    </row>
    <row r="1219" spans="1:16" ht="15" customHeight="1">
      <c r="A1219" s="213"/>
      <c r="B1219" s="203"/>
      <c r="C1219" s="202"/>
      <c r="D1219" s="237"/>
      <c r="E1219" s="200"/>
      <c r="F1219" s="200"/>
      <c r="G1219" s="200"/>
      <c r="H1219" s="237"/>
      <c r="I1219" s="8"/>
      <c r="J1219" s="8"/>
      <c r="K1219" s="8"/>
      <c r="L1219" s="8"/>
      <c r="M1219" s="8"/>
      <c r="N1219" s="8"/>
      <c r="O1219" s="8"/>
      <c r="P1219" s="217"/>
    </row>
    <row r="1220" spans="1:16" ht="15" customHeight="1">
      <c r="A1220" s="213">
        <v>20</v>
      </c>
      <c r="B1220" s="193" t="s">
        <v>176</v>
      </c>
      <c r="C1220" s="202">
        <v>4863.4</v>
      </c>
      <c r="D1220" s="235">
        <v>33222.47</v>
      </c>
      <c r="E1220" s="200">
        <f>C1220*0.79*12</f>
        <v>46105.032</v>
      </c>
      <c r="F1220" s="200">
        <f>E1220*10%</f>
        <v>4610.5032</v>
      </c>
      <c r="G1220" s="200">
        <f>E1220-F1220</f>
        <v>41494.5288</v>
      </c>
      <c r="H1220" s="235">
        <f>D1220+G1220</f>
        <v>74716.9988</v>
      </c>
      <c r="I1220" s="8"/>
      <c r="J1220" s="8"/>
      <c r="K1220" s="8"/>
      <c r="L1220" s="8"/>
      <c r="M1220" s="8"/>
      <c r="N1220" s="8"/>
      <c r="O1220" s="8"/>
      <c r="P1220" s="217">
        <f>H1220-L1220-L1221-L1222-L1223-L1224-L1225-L1226-L1227</f>
        <v>74716.9988</v>
      </c>
    </row>
    <row r="1221" spans="1:16" ht="15" customHeight="1">
      <c r="A1221" s="213"/>
      <c r="B1221" s="193"/>
      <c r="C1221" s="202"/>
      <c r="D1221" s="236"/>
      <c r="E1221" s="200"/>
      <c r="F1221" s="200"/>
      <c r="G1221" s="200"/>
      <c r="H1221" s="236"/>
      <c r="I1221" s="8"/>
      <c r="J1221" s="8"/>
      <c r="K1221" s="8"/>
      <c r="L1221" s="8"/>
      <c r="M1221" s="8"/>
      <c r="N1221" s="8"/>
      <c r="O1221" s="8"/>
      <c r="P1221" s="217"/>
    </row>
    <row r="1222" spans="1:16" ht="15" customHeight="1">
      <c r="A1222" s="213"/>
      <c r="B1222" s="193"/>
      <c r="C1222" s="202"/>
      <c r="D1222" s="236"/>
      <c r="E1222" s="200"/>
      <c r="F1222" s="200"/>
      <c r="G1222" s="200"/>
      <c r="H1222" s="236"/>
      <c r="I1222" s="8"/>
      <c r="J1222" s="8"/>
      <c r="K1222" s="8"/>
      <c r="L1222" s="8"/>
      <c r="M1222" s="8"/>
      <c r="N1222" s="8"/>
      <c r="O1222" s="8"/>
      <c r="P1222" s="217"/>
    </row>
    <row r="1223" spans="1:16" ht="15" customHeight="1">
      <c r="A1223" s="213"/>
      <c r="B1223" s="193"/>
      <c r="C1223" s="202"/>
      <c r="D1223" s="236"/>
      <c r="E1223" s="200"/>
      <c r="F1223" s="200"/>
      <c r="G1223" s="200"/>
      <c r="H1223" s="236"/>
      <c r="I1223" s="8"/>
      <c r="J1223" s="8"/>
      <c r="K1223" s="8"/>
      <c r="L1223" s="8"/>
      <c r="M1223" s="8"/>
      <c r="N1223" s="8"/>
      <c r="O1223" s="8"/>
      <c r="P1223" s="217"/>
    </row>
    <row r="1224" spans="1:16" ht="15" customHeight="1">
      <c r="A1224" s="213"/>
      <c r="B1224" s="193"/>
      <c r="C1224" s="202"/>
      <c r="D1224" s="236"/>
      <c r="E1224" s="200"/>
      <c r="F1224" s="200"/>
      <c r="G1224" s="200"/>
      <c r="H1224" s="236"/>
      <c r="I1224" s="8"/>
      <c r="J1224" s="8"/>
      <c r="K1224" s="8"/>
      <c r="L1224" s="8"/>
      <c r="M1224" s="8"/>
      <c r="N1224" s="8"/>
      <c r="O1224" s="8"/>
      <c r="P1224" s="217"/>
    </row>
    <row r="1225" spans="1:16" ht="15" customHeight="1">
      <c r="A1225" s="213"/>
      <c r="B1225" s="193"/>
      <c r="C1225" s="202"/>
      <c r="D1225" s="236"/>
      <c r="E1225" s="200"/>
      <c r="F1225" s="200"/>
      <c r="G1225" s="200"/>
      <c r="H1225" s="236"/>
      <c r="I1225" s="8"/>
      <c r="J1225" s="8"/>
      <c r="K1225" s="8"/>
      <c r="L1225" s="8"/>
      <c r="M1225" s="8"/>
      <c r="N1225" s="8"/>
      <c r="O1225" s="8"/>
      <c r="P1225" s="217"/>
    </row>
    <row r="1226" spans="1:16" ht="15" customHeight="1">
      <c r="A1226" s="213"/>
      <c r="B1226" s="193"/>
      <c r="C1226" s="202"/>
      <c r="D1226" s="236"/>
      <c r="E1226" s="200"/>
      <c r="F1226" s="200"/>
      <c r="G1226" s="200"/>
      <c r="H1226" s="236"/>
      <c r="I1226" s="8"/>
      <c r="J1226" s="8"/>
      <c r="K1226" s="8"/>
      <c r="L1226" s="8"/>
      <c r="M1226" s="8"/>
      <c r="N1226" s="8"/>
      <c r="O1226" s="8"/>
      <c r="P1226" s="217"/>
    </row>
    <row r="1227" spans="1:16" ht="15" customHeight="1">
      <c r="A1227" s="213"/>
      <c r="B1227" s="193"/>
      <c r="C1227" s="202"/>
      <c r="D1227" s="237"/>
      <c r="E1227" s="200"/>
      <c r="F1227" s="200"/>
      <c r="G1227" s="200"/>
      <c r="H1227" s="237"/>
      <c r="I1227" s="8"/>
      <c r="J1227" s="8"/>
      <c r="K1227" s="8"/>
      <c r="L1227" s="8"/>
      <c r="M1227" s="8"/>
      <c r="N1227" s="8"/>
      <c r="O1227" s="8"/>
      <c r="P1227" s="217"/>
    </row>
    <row r="1228" spans="1:16" ht="39" customHeight="1">
      <c r="A1228" s="213">
        <v>21</v>
      </c>
      <c r="B1228" s="194" t="s">
        <v>177</v>
      </c>
      <c r="C1228" s="202">
        <v>22181.4</v>
      </c>
      <c r="D1228" s="235">
        <v>-57125.62</v>
      </c>
      <c r="E1228" s="200">
        <f>C1228*0.79*12</f>
        <v>210279.67200000002</v>
      </c>
      <c r="F1228" s="200">
        <f>E1228*10%</f>
        <v>21027.967200000003</v>
      </c>
      <c r="G1228" s="200">
        <f>E1228-F1228</f>
        <v>189251.7048</v>
      </c>
      <c r="H1228" s="235">
        <f>D1228+G1228</f>
        <v>132126.0848</v>
      </c>
      <c r="I1228" s="42" t="s">
        <v>257</v>
      </c>
      <c r="J1228" s="42">
        <v>16</v>
      </c>
      <c r="K1228" s="42">
        <v>2</v>
      </c>
      <c r="L1228" s="42"/>
      <c r="M1228" s="42"/>
      <c r="N1228" s="42"/>
      <c r="O1228" s="42" t="s">
        <v>393</v>
      </c>
      <c r="P1228" s="217">
        <f>H1228-L1228-L1229-L1230-L1231-L1232-L1233-L1234-L1235</f>
        <v>84206.08480000001</v>
      </c>
    </row>
    <row r="1229" spans="1:16" ht="56.25" customHeight="1">
      <c r="A1229" s="213"/>
      <c r="B1229" s="194"/>
      <c r="C1229" s="202"/>
      <c r="D1229" s="236"/>
      <c r="E1229" s="200"/>
      <c r="F1229" s="200"/>
      <c r="G1229" s="200"/>
      <c r="H1229" s="236"/>
      <c r="I1229" s="8" t="s">
        <v>330</v>
      </c>
      <c r="J1229" s="8">
        <v>5</v>
      </c>
      <c r="K1229" s="8">
        <v>35</v>
      </c>
      <c r="L1229" s="8">
        <f>K1229*410</f>
        <v>14350</v>
      </c>
      <c r="M1229" s="8"/>
      <c r="N1229" s="8"/>
      <c r="O1229" s="8"/>
      <c r="P1229" s="217"/>
    </row>
    <row r="1230" spans="1:16" ht="87.75" customHeight="1">
      <c r="A1230" s="213"/>
      <c r="B1230" s="194"/>
      <c r="C1230" s="202"/>
      <c r="D1230" s="236"/>
      <c r="E1230" s="200"/>
      <c r="F1230" s="200"/>
      <c r="G1230" s="200"/>
      <c r="H1230" s="236"/>
      <c r="I1230" s="8" t="s">
        <v>203</v>
      </c>
      <c r="J1230" s="8">
        <v>1</v>
      </c>
      <c r="K1230" s="8">
        <v>7</v>
      </c>
      <c r="L1230" s="8">
        <f>K1230*4200</f>
        <v>29400</v>
      </c>
      <c r="M1230" s="8"/>
      <c r="N1230" s="8"/>
      <c r="O1230" s="8"/>
      <c r="P1230" s="217"/>
    </row>
    <row r="1231" spans="1:16" ht="60" customHeight="1">
      <c r="A1231" s="213"/>
      <c r="B1231" s="194"/>
      <c r="C1231" s="202"/>
      <c r="D1231" s="236"/>
      <c r="E1231" s="200"/>
      <c r="F1231" s="200"/>
      <c r="G1231" s="200"/>
      <c r="H1231" s="236"/>
      <c r="I1231" s="8" t="s">
        <v>198</v>
      </c>
      <c r="J1231" s="8">
        <v>10</v>
      </c>
      <c r="K1231" s="8" t="s">
        <v>401</v>
      </c>
      <c r="L1231" s="8">
        <v>4170</v>
      </c>
      <c r="M1231" s="8"/>
      <c r="N1231" s="8"/>
      <c r="O1231" s="8" t="s">
        <v>400</v>
      </c>
      <c r="P1231" s="217"/>
    </row>
    <row r="1232" spans="1:16" ht="15" customHeight="1">
      <c r="A1232" s="213"/>
      <c r="B1232" s="194"/>
      <c r="C1232" s="202"/>
      <c r="D1232" s="236"/>
      <c r="E1232" s="200"/>
      <c r="F1232" s="200"/>
      <c r="G1232" s="200"/>
      <c r="H1232" s="236"/>
      <c r="I1232" s="8"/>
      <c r="J1232" s="8"/>
      <c r="K1232" s="8"/>
      <c r="L1232" s="8"/>
      <c r="M1232" s="8"/>
      <c r="N1232" s="8"/>
      <c r="O1232" s="8"/>
      <c r="P1232" s="217"/>
    </row>
    <row r="1233" spans="1:16" ht="15" customHeight="1">
      <c r="A1233" s="213"/>
      <c r="B1233" s="194"/>
      <c r="C1233" s="202"/>
      <c r="D1233" s="236"/>
      <c r="E1233" s="200"/>
      <c r="F1233" s="200"/>
      <c r="G1233" s="200"/>
      <c r="H1233" s="236"/>
      <c r="I1233" s="8"/>
      <c r="J1233" s="8"/>
      <c r="K1233" s="8"/>
      <c r="L1233" s="8"/>
      <c r="M1233" s="8"/>
      <c r="N1233" s="8"/>
      <c r="O1233" s="8"/>
      <c r="P1233" s="217"/>
    </row>
    <row r="1234" spans="1:16" ht="15" customHeight="1">
      <c r="A1234" s="213"/>
      <c r="B1234" s="194"/>
      <c r="C1234" s="202"/>
      <c r="D1234" s="236"/>
      <c r="E1234" s="200"/>
      <c r="F1234" s="200"/>
      <c r="G1234" s="200"/>
      <c r="H1234" s="236"/>
      <c r="I1234" s="8"/>
      <c r="J1234" s="8"/>
      <c r="K1234" s="8"/>
      <c r="L1234" s="8"/>
      <c r="M1234" s="8"/>
      <c r="N1234" s="8"/>
      <c r="O1234" s="8"/>
      <c r="P1234" s="217"/>
    </row>
    <row r="1235" spans="1:16" ht="15" customHeight="1">
      <c r="A1235" s="213"/>
      <c r="B1235" s="194"/>
      <c r="C1235" s="202"/>
      <c r="D1235" s="237"/>
      <c r="E1235" s="200"/>
      <c r="F1235" s="200"/>
      <c r="G1235" s="200"/>
      <c r="H1235" s="237"/>
      <c r="I1235" s="8"/>
      <c r="J1235" s="8"/>
      <c r="K1235" s="8"/>
      <c r="L1235" s="8"/>
      <c r="M1235" s="8"/>
      <c r="N1235" s="8"/>
      <c r="O1235" s="8"/>
      <c r="P1235" s="217"/>
    </row>
    <row r="1236" spans="1:16" ht="15" customHeight="1">
      <c r="A1236" s="213">
        <v>22</v>
      </c>
      <c r="B1236" s="193" t="s">
        <v>178</v>
      </c>
      <c r="C1236" s="202">
        <v>2384.9</v>
      </c>
      <c r="D1236" s="235">
        <v>39307.11</v>
      </c>
      <c r="E1236" s="200">
        <f>C1236*0.79*12</f>
        <v>22608.852000000003</v>
      </c>
      <c r="F1236" s="200">
        <f>E1236*10%</f>
        <v>2260.8852</v>
      </c>
      <c r="G1236" s="200">
        <f>E1236-F1236</f>
        <v>20347.966800000002</v>
      </c>
      <c r="H1236" s="235">
        <f>D1236+G1236</f>
        <v>59655.0768</v>
      </c>
      <c r="I1236" s="8"/>
      <c r="J1236" s="8"/>
      <c r="K1236" s="8"/>
      <c r="L1236" s="8"/>
      <c r="M1236" s="8"/>
      <c r="N1236" s="8"/>
      <c r="O1236" s="8"/>
      <c r="P1236" s="217">
        <f>H1236-L1236-L1237-L1238-L1239-L1240-L1241-L1242-L1243</f>
        <v>59655.0768</v>
      </c>
    </row>
    <row r="1237" spans="1:16" ht="15" customHeight="1">
      <c r="A1237" s="213"/>
      <c r="B1237" s="193"/>
      <c r="C1237" s="202"/>
      <c r="D1237" s="236"/>
      <c r="E1237" s="200"/>
      <c r="F1237" s="200"/>
      <c r="G1237" s="200"/>
      <c r="H1237" s="236"/>
      <c r="I1237" s="8"/>
      <c r="J1237" s="8"/>
      <c r="K1237" s="8"/>
      <c r="L1237" s="8"/>
      <c r="M1237" s="8"/>
      <c r="N1237" s="8"/>
      <c r="O1237" s="8"/>
      <c r="P1237" s="217"/>
    </row>
    <row r="1238" spans="1:16" ht="15" customHeight="1">
      <c r="A1238" s="213"/>
      <c r="B1238" s="193"/>
      <c r="C1238" s="202"/>
      <c r="D1238" s="236"/>
      <c r="E1238" s="200"/>
      <c r="F1238" s="200"/>
      <c r="G1238" s="200"/>
      <c r="H1238" s="236"/>
      <c r="I1238" s="8"/>
      <c r="J1238" s="8"/>
      <c r="K1238" s="8"/>
      <c r="L1238" s="8"/>
      <c r="M1238" s="8"/>
      <c r="N1238" s="8"/>
      <c r="O1238" s="8"/>
      <c r="P1238" s="217"/>
    </row>
    <row r="1239" spans="1:16" ht="15" customHeight="1">
      <c r="A1239" s="213"/>
      <c r="B1239" s="193"/>
      <c r="C1239" s="202"/>
      <c r="D1239" s="236"/>
      <c r="E1239" s="200"/>
      <c r="F1239" s="200"/>
      <c r="G1239" s="200"/>
      <c r="H1239" s="236"/>
      <c r="I1239" s="8"/>
      <c r="J1239" s="8"/>
      <c r="K1239" s="8"/>
      <c r="L1239" s="8"/>
      <c r="M1239" s="8"/>
      <c r="N1239" s="8"/>
      <c r="O1239" s="8"/>
      <c r="P1239" s="217"/>
    </row>
    <row r="1240" spans="1:16" ht="15" customHeight="1">
      <c r="A1240" s="213"/>
      <c r="B1240" s="193"/>
      <c r="C1240" s="202"/>
      <c r="D1240" s="236"/>
      <c r="E1240" s="200"/>
      <c r="F1240" s="200"/>
      <c r="G1240" s="200"/>
      <c r="H1240" s="236"/>
      <c r="I1240" s="8"/>
      <c r="J1240" s="8"/>
      <c r="K1240" s="8"/>
      <c r="L1240" s="8"/>
      <c r="M1240" s="8"/>
      <c r="N1240" s="8"/>
      <c r="O1240" s="8"/>
      <c r="P1240" s="217"/>
    </row>
    <row r="1241" spans="1:16" ht="15" customHeight="1">
      <c r="A1241" s="213"/>
      <c r="B1241" s="193"/>
      <c r="C1241" s="202"/>
      <c r="D1241" s="236"/>
      <c r="E1241" s="200"/>
      <c r="F1241" s="200"/>
      <c r="G1241" s="200"/>
      <c r="H1241" s="236"/>
      <c r="I1241" s="8"/>
      <c r="J1241" s="8"/>
      <c r="K1241" s="8"/>
      <c r="L1241" s="8"/>
      <c r="M1241" s="8"/>
      <c r="N1241" s="8"/>
      <c r="O1241" s="8"/>
      <c r="P1241" s="217"/>
    </row>
    <row r="1242" spans="1:16" ht="15" customHeight="1">
      <c r="A1242" s="213"/>
      <c r="B1242" s="193"/>
      <c r="C1242" s="202"/>
      <c r="D1242" s="236"/>
      <c r="E1242" s="200"/>
      <c r="F1242" s="200"/>
      <c r="G1242" s="200"/>
      <c r="H1242" s="236"/>
      <c r="I1242" s="8"/>
      <c r="J1242" s="8"/>
      <c r="K1242" s="8"/>
      <c r="L1242" s="8"/>
      <c r="M1242" s="8"/>
      <c r="N1242" s="8"/>
      <c r="O1242" s="8"/>
      <c r="P1242" s="217"/>
    </row>
    <row r="1243" spans="1:16" ht="15" customHeight="1">
      <c r="A1243" s="213"/>
      <c r="B1243" s="193"/>
      <c r="C1243" s="202"/>
      <c r="D1243" s="237"/>
      <c r="E1243" s="200"/>
      <c r="F1243" s="200"/>
      <c r="G1243" s="200"/>
      <c r="H1243" s="237"/>
      <c r="I1243" s="8"/>
      <c r="J1243" s="8"/>
      <c r="K1243" s="8"/>
      <c r="L1243" s="8"/>
      <c r="M1243" s="8"/>
      <c r="N1243" s="8"/>
      <c r="O1243" s="8"/>
      <c r="P1243" s="217"/>
    </row>
    <row r="1244" spans="1:16" ht="15" customHeight="1">
      <c r="A1244" s="213">
        <v>23</v>
      </c>
      <c r="B1244" s="193" t="s">
        <v>179</v>
      </c>
      <c r="C1244" s="202">
        <v>2624</v>
      </c>
      <c r="D1244" s="235">
        <v>28255.19</v>
      </c>
      <c r="E1244" s="200">
        <f>C1244*0.79*12</f>
        <v>24875.52</v>
      </c>
      <c r="F1244" s="200">
        <f>E1244*10%</f>
        <v>2487.552</v>
      </c>
      <c r="G1244" s="200">
        <f>E1244-F1244</f>
        <v>22387.968</v>
      </c>
      <c r="H1244" s="235">
        <f>D1244+G1244</f>
        <v>50643.157999999996</v>
      </c>
      <c r="I1244" s="8"/>
      <c r="J1244" s="8"/>
      <c r="K1244" s="8"/>
      <c r="L1244" s="8"/>
      <c r="M1244" s="8"/>
      <c r="N1244" s="8"/>
      <c r="O1244" s="8"/>
      <c r="P1244" s="217">
        <f>H1244-L1244-L1245-L1246-L1247-L1248-L1249-L1250-L1251</f>
        <v>50643.157999999996</v>
      </c>
    </row>
    <row r="1245" spans="1:16" ht="15" customHeight="1">
      <c r="A1245" s="213"/>
      <c r="B1245" s="193"/>
      <c r="C1245" s="202"/>
      <c r="D1245" s="236"/>
      <c r="E1245" s="200"/>
      <c r="F1245" s="200"/>
      <c r="G1245" s="200"/>
      <c r="H1245" s="236"/>
      <c r="I1245" s="8"/>
      <c r="J1245" s="8"/>
      <c r="K1245" s="8"/>
      <c r="L1245" s="8"/>
      <c r="M1245" s="8"/>
      <c r="N1245" s="8"/>
      <c r="O1245" s="8"/>
      <c r="P1245" s="217"/>
    </row>
    <row r="1246" spans="1:16" ht="15" customHeight="1">
      <c r="A1246" s="213"/>
      <c r="B1246" s="193"/>
      <c r="C1246" s="202"/>
      <c r="D1246" s="236"/>
      <c r="E1246" s="200"/>
      <c r="F1246" s="200"/>
      <c r="G1246" s="200"/>
      <c r="H1246" s="236"/>
      <c r="I1246" s="8"/>
      <c r="J1246" s="8"/>
      <c r="K1246" s="8"/>
      <c r="L1246" s="8"/>
      <c r="M1246" s="8"/>
      <c r="N1246" s="8"/>
      <c r="O1246" s="8"/>
      <c r="P1246" s="217"/>
    </row>
    <row r="1247" spans="1:16" ht="15" customHeight="1">
      <c r="A1247" s="213"/>
      <c r="B1247" s="193"/>
      <c r="C1247" s="202"/>
      <c r="D1247" s="236"/>
      <c r="E1247" s="200"/>
      <c r="F1247" s="200"/>
      <c r="G1247" s="200"/>
      <c r="H1247" s="236"/>
      <c r="I1247" s="8"/>
      <c r="J1247" s="8"/>
      <c r="K1247" s="8"/>
      <c r="L1247" s="8"/>
      <c r="M1247" s="8"/>
      <c r="N1247" s="8"/>
      <c r="O1247" s="8"/>
      <c r="P1247" s="217"/>
    </row>
    <row r="1248" spans="1:16" ht="15" customHeight="1">
      <c r="A1248" s="213"/>
      <c r="B1248" s="193"/>
      <c r="C1248" s="202"/>
      <c r="D1248" s="236"/>
      <c r="E1248" s="200"/>
      <c r="F1248" s="200"/>
      <c r="G1248" s="200"/>
      <c r="H1248" s="236"/>
      <c r="I1248" s="8"/>
      <c r="J1248" s="8"/>
      <c r="K1248" s="8"/>
      <c r="L1248" s="8"/>
      <c r="M1248" s="8"/>
      <c r="N1248" s="8"/>
      <c r="O1248" s="8"/>
      <c r="P1248" s="217"/>
    </row>
    <row r="1249" spans="1:16" ht="15" customHeight="1">
      <c r="A1249" s="213"/>
      <c r="B1249" s="193"/>
      <c r="C1249" s="202"/>
      <c r="D1249" s="236"/>
      <c r="E1249" s="200"/>
      <c r="F1249" s="200"/>
      <c r="G1249" s="200"/>
      <c r="H1249" s="236"/>
      <c r="I1249" s="8"/>
      <c r="J1249" s="8"/>
      <c r="K1249" s="8"/>
      <c r="L1249" s="8"/>
      <c r="M1249" s="8"/>
      <c r="N1249" s="8"/>
      <c r="O1249" s="8"/>
      <c r="P1249" s="217"/>
    </row>
    <row r="1250" spans="1:16" ht="15" customHeight="1">
      <c r="A1250" s="213"/>
      <c r="B1250" s="193"/>
      <c r="C1250" s="202"/>
      <c r="D1250" s="236"/>
      <c r="E1250" s="200"/>
      <c r="F1250" s="200"/>
      <c r="G1250" s="200"/>
      <c r="H1250" s="236"/>
      <c r="I1250" s="8"/>
      <c r="J1250" s="8"/>
      <c r="K1250" s="8"/>
      <c r="L1250" s="8"/>
      <c r="M1250" s="8"/>
      <c r="N1250" s="8"/>
      <c r="O1250" s="8"/>
      <c r="P1250" s="217"/>
    </row>
    <row r="1251" spans="1:16" ht="15" customHeight="1">
      <c r="A1251" s="213"/>
      <c r="B1251" s="193"/>
      <c r="C1251" s="202"/>
      <c r="D1251" s="237"/>
      <c r="E1251" s="200"/>
      <c r="F1251" s="200"/>
      <c r="G1251" s="200"/>
      <c r="H1251" s="237"/>
      <c r="I1251" s="8"/>
      <c r="J1251" s="8"/>
      <c r="K1251" s="8"/>
      <c r="L1251" s="8"/>
      <c r="M1251" s="8"/>
      <c r="N1251" s="8"/>
      <c r="O1251" s="8"/>
      <c r="P1251" s="217"/>
    </row>
    <row r="1252" spans="1:16" ht="15" customHeight="1">
      <c r="A1252" s="213">
        <v>24</v>
      </c>
      <c r="B1252" s="203" t="s">
        <v>180</v>
      </c>
      <c r="C1252" s="202">
        <v>2694.7</v>
      </c>
      <c r="D1252" s="235">
        <v>1653.57</v>
      </c>
      <c r="E1252" s="200">
        <f>C1252*0.79*12</f>
        <v>25545.756</v>
      </c>
      <c r="F1252" s="200">
        <f>E1252*10%</f>
        <v>2554.5756</v>
      </c>
      <c r="G1252" s="200">
        <f>E1252-F1252</f>
        <v>22991.1804</v>
      </c>
      <c r="H1252" s="235">
        <f>D1252+G1252</f>
        <v>24644.7504</v>
      </c>
      <c r="I1252" s="8" t="s">
        <v>198</v>
      </c>
      <c r="J1252" s="8">
        <v>10</v>
      </c>
      <c r="K1252" s="8"/>
      <c r="L1252" s="48"/>
      <c r="M1252" s="8"/>
      <c r="N1252" s="8"/>
      <c r="O1252" s="8" t="s">
        <v>394</v>
      </c>
      <c r="P1252" s="217">
        <f>H1252-L1252-L1253-L1254-L1255-L1256-L1257-L1258-L1259</f>
        <v>24644.7504</v>
      </c>
    </row>
    <row r="1253" spans="1:16" ht="15" customHeight="1">
      <c r="A1253" s="213"/>
      <c r="B1253" s="203"/>
      <c r="C1253" s="202"/>
      <c r="D1253" s="236"/>
      <c r="E1253" s="200"/>
      <c r="F1253" s="200"/>
      <c r="G1253" s="200"/>
      <c r="H1253" s="236"/>
      <c r="I1253" s="8"/>
      <c r="J1253" s="8"/>
      <c r="K1253" s="8"/>
      <c r="L1253" s="8"/>
      <c r="M1253" s="8"/>
      <c r="N1253" s="8"/>
      <c r="O1253" s="8"/>
      <c r="P1253" s="217"/>
    </row>
    <row r="1254" spans="1:16" ht="15" customHeight="1">
      <c r="A1254" s="213"/>
      <c r="B1254" s="203"/>
      <c r="C1254" s="202"/>
      <c r="D1254" s="236"/>
      <c r="E1254" s="200"/>
      <c r="F1254" s="200"/>
      <c r="G1254" s="200"/>
      <c r="H1254" s="236"/>
      <c r="I1254" s="8"/>
      <c r="J1254" s="8"/>
      <c r="K1254" s="8"/>
      <c r="L1254" s="8"/>
      <c r="M1254" s="8"/>
      <c r="N1254" s="8"/>
      <c r="O1254" s="8"/>
      <c r="P1254" s="217"/>
    </row>
    <row r="1255" spans="1:16" ht="15" customHeight="1">
      <c r="A1255" s="213"/>
      <c r="B1255" s="203"/>
      <c r="C1255" s="202"/>
      <c r="D1255" s="236"/>
      <c r="E1255" s="200"/>
      <c r="F1255" s="200"/>
      <c r="G1255" s="200"/>
      <c r="H1255" s="236"/>
      <c r="I1255" s="8"/>
      <c r="J1255" s="8"/>
      <c r="K1255" s="8"/>
      <c r="L1255" s="8"/>
      <c r="M1255" s="8"/>
      <c r="N1255" s="8"/>
      <c r="O1255" s="8"/>
      <c r="P1255" s="217"/>
    </row>
    <row r="1256" spans="1:16" ht="15" customHeight="1">
      <c r="A1256" s="213"/>
      <c r="B1256" s="203"/>
      <c r="C1256" s="202"/>
      <c r="D1256" s="236"/>
      <c r="E1256" s="200"/>
      <c r="F1256" s="200"/>
      <c r="G1256" s="200"/>
      <c r="H1256" s="236"/>
      <c r="I1256" s="8"/>
      <c r="J1256" s="8"/>
      <c r="K1256" s="8"/>
      <c r="L1256" s="8"/>
      <c r="M1256" s="8"/>
      <c r="N1256" s="8"/>
      <c r="O1256" s="8"/>
      <c r="P1256" s="217"/>
    </row>
    <row r="1257" spans="1:16" ht="15" customHeight="1">
      <c r="A1257" s="213"/>
      <c r="B1257" s="203"/>
      <c r="C1257" s="202"/>
      <c r="D1257" s="236"/>
      <c r="E1257" s="200"/>
      <c r="F1257" s="200"/>
      <c r="G1257" s="200"/>
      <c r="H1257" s="236"/>
      <c r="I1257" s="8"/>
      <c r="J1257" s="8"/>
      <c r="K1257" s="8"/>
      <c r="L1257" s="8"/>
      <c r="M1257" s="8"/>
      <c r="N1257" s="8"/>
      <c r="O1257" s="8"/>
      <c r="P1257" s="217"/>
    </row>
    <row r="1258" spans="1:16" ht="15" customHeight="1">
      <c r="A1258" s="213"/>
      <c r="B1258" s="203"/>
      <c r="C1258" s="202"/>
      <c r="D1258" s="236"/>
      <c r="E1258" s="200"/>
      <c r="F1258" s="200"/>
      <c r="G1258" s="200"/>
      <c r="H1258" s="236"/>
      <c r="I1258" s="8"/>
      <c r="J1258" s="8"/>
      <c r="K1258" s="8"/>
      <c r="L1258" s="8"/>
      <c r="M1258" s="8"/>
      <c r="N1258" s="8"/>
      <c r="O1258" s="8"/>
      <c r="P1258" s="217"/>
    </row>
    <row r="1259" spans="1:16" ht="15" customHeight="1">
      <c r="A1259" s="213"/>
      <c r="B1259" s="203"/>
      <c r="C1259" s="202"/>
      <c r="D1259" s="237"/>
      <c r="E1259" s="200"/>
      <c r="F1259" s="200"/>
      <c r="G1259" s="200"/>
      <c r="H1259" s="237"/>
      <c r="I1259" s="8"/>
      <c r="J1259" s="8"/>
      <c r="K1259" s="8"/>
      <c r="L1259" s="8"/>
      <c r="M1259" s="8"/>
      <c r="N1259" s="8"/>
      <c r="O1259" s="8"/>
      <c r="P1259" s="217"/>
    </row>
    <row r="1260" spans="1:16" ht="42" customHeight="1">
      <c r="A1260" s="213">
        <v>25</v>
      </c>
      <c r="B1260" s="194" t="s">
        <v>181</v>
      </c>
      <c r="C1260" s="202">
        <v>14039.5</v>
      </c>
      <c r="D1260" s="235">
        <v>-24936.66</v>
      </c>
      <c r="E1260" s="200">
        <f>C1260*0.79*12</f>
        <v>133094.46</v>
      </c>
      <c r="F1260" s="200">
        <f>E1260*10%</f>
        <v>13309.446</v>
      </c>
      <c r="G1260" s="200">
        <f>E1260-F1260</f>
        <v>119785.014</v>
      </c>
      <c r="H1260" s="235">
        <f>D1260+G1260</f>
        <v>94848.35399999999</v>
      </c>
      <c r="I1260" s="8" t="s">
        <v>220</v>
      </c>
      <c r="J1260" s="8">
        <v>5</v>
      </c>
      <c r="K1260" s="8">
        <v>8</v>
      </c>
      <c r="L1260" s="8">
        <f>K1260*410</f>
        <v>3280</v>
      </c>
      <c r="M1260" s="8"/>
      <c r="N1260" s="8"/>
      <c r="O1260" s="8"/>
      <c r="P1260" s="217">
        <f>H1260-L1260-L1261-L1262-L1263-L1264-L1265-L1266-L1267</f>
        <v>8744.353999999992</v>
      </c>
    </row>
    <row r="1261" spans="1:16" ht="33" customHeight="1">
      <c r="A1261" s="213"/>
      <c r="B1261" s="194"/>
      <c r="C1261" s="202"/>
      <c r="D1261" s="236"/>
      <c r="E1261" s="200"/>
      <c r="F1261" s="200"/>
      <c r="G1261" s="200"/>
      <c r="H1261" s="236"/>
      <c r="I1261" s="8" t="s">
        <v>199</v>
      </c>
      <c r="J1261" s="8">
        <v>2</v>
      </c>
      <c r="K1261" s="8">
        <v>30</v>
      </c>
      <c r="L1261" s="8">
        <f>K1261*442</f>
        <v>13260</v>
      </c>
      <c r="M1261" s="8"/>
      <c r="N1261" s="8"/>
      <c r="O1261" s="8"/>
      <c r="P1261" s="217"/>
    </row>
    <row r="1262" spans="1:16" ht="33.75" customHeight="1">
      <c r="A1262" s="213"/>
      <c r="B1262" s="194"/>
      <c r="C1262" s="202"/>
      <c r="D1262" s="236"/>
      <c r="E1262" s="200"/>
      <c r="F1262" s="200"/>
      <c r="G1262" s="200"/>
      <c r="H1262" s="236"/>
      <c r="I1262" s="8" t="s">
        <v>207</v>
      </c>
      <c r="J1262" s="8">
        <v>8</v>
      </c>
      <c r="K1262" s="8">
        <v>124</v>
      </c>
      <c r="L1262" s="8">
        <f>K1262*561</f>
        <v>69564</v>
      </c>
      <c r="M1262" s="8"/>
      <c r="N1262" s="8"/>
      <c r="O1262" s="8"/>
      <c r="P1262" s="217"/>
    </row>
    <row r="1263" spans="1:16" ht="30.75" customHeight="1">
      <c r="A1263" s="213"/>
      <c r="B1263" s="194"/>
      <c r="C1263" s="202"/>
      <c r="D1263" s="236"/>
      <c r="E1263" s="200"/>
      <c r="F1263" s="200"/>
      <c r="G1263" s="200"/>
      <c r="H1263" s="236"/>
      <c r="I1263" s="42" t="s">
        <v>256</v>
      </c>
      <c r="J1263" s="42">
        <v>16</v>
      </c>
      <c r="K1263" s="42">
        <v>4</v>
      </c>
      <c r="L1263" s="42"/>
      <c r="M1263" s="42"/>
      <c r="N1263" s="42"/>
      <c r="O1263" s="42"/>
      <c r="P1263" s="217"/>
    </row>
    <row r="1264" spans="1:16" ht="15" customHeight="1">
      <c r="A1264" s="213"/>
      <c r="B1264" s="194"/>
      <c r="C1264" s="202"/>
      <c r="D1264" s="236"/>
      <c r="E1264" s="200"/>
      <c r="F1264" s="200"/>
      <c r="G1264" s="200"/>
      <c r="H1264" s="236"/>
      <c r="I1264" s="8"/>
      <c r="J1264" s="8"/>
      <c r="K1264" s="8"/>
      <c r="L1264" s="8"/>
      <c r="M1264" s="8"/>
      <c r="N1264" s="8"/>
      <c r="O1264" s="8"/>
      <c r="P1264" s="217"/>
    </row>
    <row r="1265" spans="1:16" ht="15" customHeight="1">
      <c r="A1265" s="213"/>
      <c r="B1265" s="194"/>
      <c r="C1265" s="202"/>
      <c r="D1265" s="236"/>
      <c r="E1265" s="200"/>
      <c r="F1265" s="200"/>
      <c r="G1265" s="200"/>
      <c r="H1265" s="236"/>
      <c r="I1265" s="8"/>
      <c r="J1265" s="8"/>
      <c r="K1265" s="8"/>
      <c r="L1265" s="8"/>
      <c r="M1265" s="8"/>
      <c r="N1265" s="8"/>
      <c r="O1265" s="8"/>
      <c r="P1265" s="217"/>
    </row>
    <row r="1266" spans="1:16" ht="15" customHeight="1">
      <c r="A1266" s="213"/>
      <c r="B1266" s="194"/>
      <c r="C1266" s="202"/>
      <c r="D1266" s="236"/>
      <c r="E1266" s="200"/>
      <c r="F1266" s="200"/>
      <c r="G1266" s="200"/>
      <c r="H1266" s="236"/>
      <c r="I1266" s="8"/>
      <c r="J1266" s="8"/>
      <c r="K1266" s="8"/>
      <c r="L1266" s="8"/>
      <c r="M1266" s="8"/>
      <c r="N1266" s="8"/>
      <c r="O1266" s="8"/>
      <c r="P1266" s="217"/>
    </row>
    <row r="1267" spans="1:16" ht="15" customHeight="1">
      <c r="A1267" s="213"/>
      <c r="B1267" s="194"/>
      <c r="C1267" s="202"/>
      <c r="D1267" s="237"/>
      <c r="E1267" s="200"/>
      <c r="F1267" s="200"/>
      <c r="G1267" s="200"/>
      <c r="H1267" s="237"/>
      <c r="I1267" s="8"/>
      <c r="J1267" s="8"/>
      <c r="K1267" s="8"/>
      <c r="L1267" s="8"/>
      <c r="M1267" s="8"/>
      <c r="N1267" s="8"/>
      <c r="O1267" s="8"/>
      <c r="P1267" s="217"/>
    </row>
    <row r="1268" spans="1:16" ht="39" customHeight="1">
      <c r="A1268" s="213">
        <v>26</v>
      </c>
      <c r="B1268" s="194" t="s">
        <v>182</v>
      </c>
      <c r="C1268" s="202">
        <v>2371.5</v>
      </c>
      <c r="D1268" s="235">
        <v>23146.36</v>
      </c>
      <c r="E1268" s="200">
        <f>C1268*0.79*12</f>
        <v>22481.82</v>
      </c>
      <c r="F1268" s="200">
        <f>E1268*10%</f>
        <v>2248.1820000000002</v>
      </c>
      <c r="G1268" s="200">
        <f>E1268-F1268</f>
        <v>20233.638</v>
      </c>
      <c r="H1268" s="235">
        <f>D1268+G1268</f>
        <v>43379.998</v>
      </c>
      <c r="I1268" s="42" t="s">
        <v>257</v>
      </c>
      <c r="J1268" s="42">
        <v>16</v>
      </c>
      <c r="K1268" s="42">
        <v>2</v>
      </c>
      <c r="L1268" s="42">
        <v>72000</v>
      </c>
      <c r="M1268" s="42"/>
      <c r="N1268" s="42"/>
      <c r="O1268" s="42" t="s">
        <v>251</v>
      </c>
      <c r="P1268" s="217">
        <f>H1268-L1268-L1269-L1270-L1271-L1272-L1273-L1274-L1275</f>
        <v>-28620.002</v>
      </c>
    </row>
    <row r="1269" spans="1:16" ht="32.25" customHeight="1">
      <c r="A1269" s="213"/>
      <c r="B1269" s="194"/>
      <c r="C1269" s="202"/>
      <c r="D1269" s="236"/>
      <c r="E1269" s="200"/>
      <c r="F1269" s="200"/>
      <c r="G1269" s="200"/>
      <c r="H1269" s="236"/>
      <c r="I1269" s="8"/>
      <c r="J1269" s="8"/>
      <c r="K1269" s="8"/>
      <c r="L1269" s="8"/>
      <c r="M1269" s="8"/>
      <c r="N1269" s="8"/>
      <c r="O1269" s="8"/>
      <c r="P1269" s="217"/>
    </row>
    <row r="1270" spans="1:16" ht="15" customHeight="1">
      <c r="A1270" s="213"/>
      <c r="B1270" s="194"/>
      <c r="C1270" s="202"/>
      <c r="D1270" s="236"/>
      <c r="E1270" s="200"/>
      <c r="F1270" s="200"/>
      <c r="G1270" s="200"/>
      <c r="H1270" s="236"/>
      <c r="I1270" s="8"/>
      <c r="J1270" s="8"/>
      <c r="K1270" s="8"/>
      <c r="L1270" s="8"/>
      <c r="M1270" s="8"/>
      <c r="N1270" s="8"/>
      <c r="O1270" s="8"/>
      <c r="P1270" s="217"/>
    </row>
    <row r="1271" spans="1:16" ht="15" customHeight="1">
      <c r="A1271" s="213"/>
      <c r="B1271" s="194"/>
      <c r="C1271" s="202"/>
      <c r="D1271" s="236"/>
      <c r="E1271" s="200"/>
      <c r="F1271" s="200"/>
      <c r="G1271" s="200"/>
      <c r="H1271" s="236"/>
      <c r="I1271" s="8"/>
      <c r="J1271" s="8"/>
      <c r="K1271" s="8"/>
      <c r="L1271" s="8"/>
      <c r="M1271" s="8"/>
      <c r="N1271" s="8"/>
      <c r="O1271" s="8"/>
      <c r="P1271" s="217"/>
    </row>
    <row r="1272" spans="1:16" ht="15" customHeight="1">
      <c r="A1272" s="213"/>
      <c r="B1272" s="194"/>
      <c r="C1272" s="202"/>
      <c r="D1272" s="236"/>
      <c r="E1272" s="200"/>
      <c r="F1272" s="200"/>
      <c r="G1272" s="200"/>
      <c r="H1272" s="236"/>
      <c r="I1272" s="8"/>
      <c r="J1272" s="8"/>
      <c r="K1272" s="8"/>
      <c r="L1272" s="8"/>
      <c r="M1272" s="8"/>
      <c r="N1272" s="8"/>
      <c r="O1272" s="8"/>
      <c r="P1272" s="217"/>
    </row>
    <row r="1273" spans="1:16" ht="15" customHeight="1">
      <c r="A1273" s="213"/>
      <c r="B1273" s="194"/>
      <c r="C1273" s="202"/>
      <c r="D1273" s="236"/>
      <c r="E1273" s="200"/>
      <c r="F1273" s="200"/>
      <c r="G1273" s="200"/>
      <c r="H1273" s="236"/>
      <c r="I1273" s="8"/>
      <c r="J1273" s="8"/>
      <c r="K1273" s="8"/>
      <c r="L1273" s="8"/>
      <c r="M1273" s="8"/>
      <c r="N1273" s="8"/>
      <c r="O1273" s="8"/>
      <c r="P1273" s="217"/>
    </row>
    <row r="1274" spans="1:16" ht="15" customHeight="1">
      <c r="A1274" s="213"/>
      <c r="B1274" s="194"/>
      <c r="C1274" s="202"/>
      <c r="D1274" s="236"/>
      <c r="E1274" s="200"/>
      <c r="F1274" s="200"/>
      <c r="G1274" s="200"/>
      <c r="H1274" s="236"/>
      <c r="I1274" s="8"/>
      <c r="J1274" s="8"/>
      <c r="K1274" s="8"/>
      <c r="L1274" s="8"/>
      <c r="M1274" s="8"/>
      <c r="N1274" s="8"/>
      <c r="O1274" s="8"/>
      <c r="P1274" s="217"/>
    </row>
    <row r="1275" spans="1:16" ht="15" customHeight="1">
      <c r="A1275" s="213"/>
      <c r="B1275" s="194"/>
      <c r="C1275" s="202"/>
      <c r="D1275" s="237"/>
      <c r="E1275" s="200"/>
      <c r="F1275" s="200"/>
      <c r="G1275" s="200"/>
      <c r="H1275" s="237"/>
      <c r="I1275" s="8"/>
      <c r="J1275" s="8"/>
      <c r="K1275" s="8"/>
      <c r="L1275" s="8"/>
      <c r="M1275" s="8"/>
      <c r="N1275" s="8"/>
      <c r="O1275" s="8"/>
      <c r="P1275" s="217"/>
    </row>
    <row r="1276" spans="1:16" ht="15" customHeight="1">
      <c r="A1276" s="213">
        <v>27</v>
      </c>
      <c r="B1276" s="193" t="s">
        <v>183</v>
      </c>
      <c r="C1276" s="202">
        <v>2359</v>
      </c>
      <c r="D1276" s="235">
        <v>22591.59</v>
      </c>
      <c r="E1276" s="200">
        <f>C1276*0.79*12</f>
        <v>22363.32</v>
      </c>
      <c r="F1276" s="200">
        <f>E1276*10%</f>
        <v>2236.332</v>
      </c>
      <c r="G1276" s="200">
        <f>E1276-F1276</f>
        <v>20126.988</v>
      </c>
      <c r="H1276" s="235">
        <f>D1276+G1276</f>
        <v>42718.578</v>
      </c>
      <c r="I1276" s="8"/>
      <c r="J1276" s="8"/>
      <c r="K1276" s="8"/>
      <c r="L1276" s="8"/>
      <c r="M1276" s="8"/>
      <c r="N1276" s="8"/>
      <c r="O1276" s="8"/>
      <c r="P1276" s="217">
        <f>H1276-L1276-L1277-L1278-L1279-L1280-L1281-L1282-L1283</f>
        <v>42718.578</v>
      </c>
    </row>
    <row r="1277" spans="1:16" ht="15" customHeight="1">
      <c r="A1277" s="213"/>
      <c r="B1277" s="193"/>
      <c r="C1277" s="202"/>
      <c r="D1277" s="236"/>
      <c r="E1277" s="200"/>
      <c r="F1277" s="200"/>
      <c r="G1277" s="200"/>
      <c r="H1277" s="236"/>
      <c r="I1277" s="8"/>
      <c r="J1277" s="8"/>
      <c r="K1277" s="8"/>
      <c r="L1277" s="8"/>
      <c r="M1277" s="8"/>
      <c r="N1277" s="8"/>
      <c r="O1277" s="8"/>
      <c r="P1277" s="217"/>
    </row>
    <row r="1278" spans="1:16" ht="15" customHeight="1">
      <c r="A1278" s="213"/>
      <c r="B1278" s="193"/>
      <c r="C1278" s="202"/>
      <c r="D1278" s="236"/>
      <c r="E1278" s="200"/>
      <c r="F1278" s="200"/>
      <c r="G1278" s="200"/>
      <c r="H1278" s="236"/>
      <c r="I1278" s="8"/>
      <c r="J1278" s="8"/>
      <c r="K1278" s="8"/>
      <c r="L1278" s="8"/>
      <c r="M1278" s="8"/>
      <c r="N1278" s="8"/>
      <c r="O1278" s="8"/>
      <c r="P1278" s="217"/>
    </row>
    <row r="1279" spans="1:16" ht="15" customHeight="1">
      <c r="A1279" s="213"/>
      <c r="B1279" s="193"/>
      <c r="C1279" s="202"/>
      <c r="D1279" s="236"/>
      <c r="E1279" s="200"/>
      <c r="F1279" s="200"/>
      <c r="G1279" s="200"/>
      <c r="H1279" s="236"/>
      <c r="I1279" s="8"/>
      <c r="J1279" s="8"/>
      <c r="K1279" s="8"/>
      <c r="L1279" s="8"/>
      <c r="M1279" s="8"/>
      <c r="N1279" s="8"/>
      <c r="O1279" s="8"/>
      <c r="P1279" s="217"/>
    </row>
    <row r="1280" spans="1:16" ht="15" customHeight="1">
      <c r="A1280" s="213"/>
      <c r="B1280" s="193"/>
      <c r="C1280" s="202"/>
      <c r="D1280" s="236"/>
      <c r="E1280" s="200"/>
      <c r="F1280" s="200"/>
      <c r="G1280" s="200"/>
      <c r="H1280" s="236"/>
      <c r="I1280" s="8"/>
      <c r="J1280" s="8"/>
      <c r="K1280" s="8"/>
      <c r="L1280" s="8"/>
      <c r="M1280" s="8"/>
      <c r="N1280" s="8"/>
      <c r="O1280" s="8"/>
      <c r="P1280" s="217"/>
    </row>
    <row r="1281" spans="1:16" ht="15" customHeight="1">
      <c r="A1281" s="213"/>
      <c r="B1281" s="193"/>
      <c r="C1281" s="202"/>
      <c r="D1281" s="236"/>
      <c r="E1281" s="200"/>
      <c r="F1281" s="200"/>
      <c r="G1281" s="200"/>
      <c r="H1281" s="236"/>
      <c r="I1281" s="8"/>
      <c r="J1281" s="8"/>
      <c r="K1281" s="8"/>
      <c r="L1281" s="8"/>
      <c r="M1281" s="8"/>
      <c r="N1281" s="8"/>
      <c r="O1281" s="8"/>
      <c r="P1281" s="217"/>
    </row>
    <row r="1282" spans="1:16" ht="15" customHeight="1">
      <c r="A1282" s="213"/>
      <c r="B1282" s="193"/>
      <c r="C1282" s="202"/>
      <c r="D1282" s="236"/>
      <c r="E1282" s="200"/>
      <c r="F1282" s="200"/>
      <c r="G1282" s="200"/>
      <c r="H1282" s="236"/>
      <c r="I1282" s="8"/>
      <c r="J1282" s="8"/>
      <c r="K1282" s="8"/>
      <c r="L1282" s="8"/>
      <c r="M1282" s="8"/>
      <c r="N1282" s="8"/>
      <c r="O1282" s="8"/>
      <c r="P1282" s="217"/>
    </row>
    <row r="1283" spans="1:16" ht="15" customHeight="1">
      <c r="A1283" s="213"/>
      <c r="B1283" s="193"/>
      <c r="C1283" s="202"/>
      <c r="D1283" s="237"/>
      <c r="E1283" s="200"/>
      <c r="F1283" s="200"/>
      <c r="G1283" s="200"/>
      <c r="H1283" s="237"/>
      <c r="I1283" s="8"/>
      <c r="J1283" s="8"/>
      <c r="K1283" s="8"/>
      <c r="L1283" s="8"/>
      <c r="M1283" s="8"/>
      <c r="N1283" s="8"/>
      <c r="O1283" s="8"/>
      <c r="P1283" s="217"/>
    </row>
    <row r="1284" spans="1:16" ht="15" customHeight="1">
      <c r="A1284" s="213">
        <v>28</v>
      </c>
      <c r="B1284" s="193" t="s">
        <v>184</v>
      </c>
      <c r="C1284" s="202">
        <v>4788.7</v>
      </c>
      <c r="D1284" s="235">
        <v>-38077.58</v>
      </c>
      <c r="E1284" s="200">
        <f>C1284*0.79*12</f>
        <v>45396.876</v>
      </c>
      <c r="F1284" s="200">
        <f>E1284*10%</f>
        <v>4539.6876</v>
      </c>
      <c r="G1284" s="200">
        <f>E1284-F1284</f>
        <v>40857.1884</v>
      </c>
      <c r="H1284" s="235">
        <f>D1284+G1284</f>
        <v>2779.6083999999973</v>
      </c>
      <c r="I1284" s="8"/>
      <c r="J1284" s="8"/>
      <c r="K1284" s="8"/>
      <c r="L1284" s="8"/>
      <c r="M1284" s="8"/>
      <c r="N1284" s="8"/>
      <c r="O1284" s="8"/>
      <c r="P1284" s="217">
        <f>H1284-L1284-L1285-L1286-L1287-L1288-L1289-L1290-L1291</f>
        <v>2779.6083999999973</v>
      </c>
    </row>
    <row r="1285" spans="1:16" ht="15" customHeight="1">
      <c r="A1285" s="213"/>
      <c r="B1285" s="193"/>
      <c r="C1285" s="202"/>
      <c r="D1285" s="236"/>
      <c r="E1285" s="200"/>
      <c r="F1285" s="200"/>
      <c r="G1285" s="200"/>
      <c r="H1285" s="236"/>
      <c r="I1285" s="8"/>
      <c r="J1285" s="8"/>
      <c r="K1285" s="8"/>
      <c r="L1285" s="8"/>
      <c r="M1285" s="8"/>
      <c r="N1285" s="8"/>
      <c r="O1285" s="8"/>
      <c r="P1285" s="217"/>
    </row>
    <row r="1286" spans="1:16" ht="15" customHeight="1">
      <c r="A1286" s="213"/>
      <c r="B1286" s="193"/>
      <c r="C1286" s="202"/>
      <c r="D1286" s="236"/>
      <c r="E1286" s="200"/>
      <c r="F1286" s="200"/>
      <c r="G1286" s="200"/>
      <c r="H1286" s="236"/>
      <c r="I1286" s="8"/>
      <c r="J1286" s="8"/>
      <c r="K1286" s="8"/>
      <c r="L1286" s="8"/>
      <c r="M1286" s="8"/>
      <c r="N1286" s="8"/>
      <c r="O1286" s="8"/>
      <c r="P1286" s="217"/>
    </row>
    <row r="1287" spans="1:16" ht="15" customHeight="1">
      <c r="A1287" s="213"/>
      <c r="B1287" s="193"/>
      <c r="C1287" s="202"/>
      <c r="D1287" s="236"/>
      <c r="E1287" s="200"/>
      <c r="F1287" s="200"/>
      <c r="G1287" s="200"/>
      <c r="H1287" s="236"/>
      <c r="I1287" s="8"/>
      <c r="J1287" s="8"/>
      <c r="K1287" s="8"/>
      <c r="L1287" s="8"/>
      <c r="M1287" s="8"/>
      <c r="N1287" s="8"/>
      <c r="O1287" s="8"/>
      <c r="P1287" s="217"/>
    </row>
    <row r="1288" spans="1:16" ht="15" customHeight="1">
      <c r="A1288" s="213"/>
      <c r="B1288" s="193"/>
      <c r="C1288" s="202"/>
      <c r="D1288" s="236"/>
      <c r="E1288" s="200"/>
      <c r="F1288" s="200"/>
      <c r="G1288" s="200"/>
      <c r="H1288" s="236"/>
      <c r="I1288" s="8"/>
      <c r="J1288" s="8"/>
      <c r="K1288" s="8"/>
      <c r="L1288" s="8"/>
      <c r="M1288" s="8"/>
      <c r="N1288" s="8"/>
      <c r="O1288" s="8"/>
      <c r="P1288" s="217"/>
    </row>
    <row r="1289" spans="1:16" ht="15" customHeight="1">
      <c r="A1289" s="213"/>
      <c r="B1289" s="193"/>
      <c r="C1289" s="202"/>
      <c r="D1289" s="236"/>
      <c r="E1289" s="200"/>
      <c r="F1289" s="200"/>
      <c r="G1289" s="200"/>
      <c r="H1289" s="236"/>
      <c r="I1289" s="8"/>
      <c r="J1289" s="8"/>
      <c r="K1289" s="8"/>
      <c r="L1289" s="8"/>
      <c r="M1289" s="8"/>
      <c r="N1289" s="8"/>
      <c r="O1289" s="8"/>
      <c r="P1289" s="217"/>
    </row>
    <row r="1290" spans="1:16" ht="15" customHeight="1">
      <c r="A1290" s="213"/>
      <c r="B1290" s="193"/>
      <c r="C1290" s="202"/>
      <c r="D1290" s="236"/>
      <c r="E1290" s="200"/>
      <c r="F1290" s="200"/>
      <c r="G1290" s="200"/>
      <c r="H1290" s="236"/>
      <c r="I1290" s="8"/>
      <c r="J1290" s="8"/>
      <c r="K1290" s="8"/>
      <c r="L1290" s="8"/>
      <c r="M1290" s="8"/>
      <c r="N1290" s="8"/>
      <c r="O1290" s="8"/>
      <c r="P1290" s="217"/>
    </row>
    <row r="1291" spans="1:16" ht="15" customHeight="1">
      <c r="A1291" s="213"/>
      <c r="B1291" s="193"/>
      <c r="C1291" s="202"/>
      <c r="D1291" s="237"/>
      <c r="E1291" s="200"/>
      <c r="F1291" s="200"/>
      <c r="G1291" s="200"/>
      <c r="H1291" s="237"/>
      <c r="I1291" s="8"/>
      <c r="J1291" s="8"/>
      <c r="K1291" s="8"/>
      <c r="L1291" s="8"/>
      <c r="M1291" s="8"/>
      <c r="N1291" s="8"/>
      <c r="O1291" s="8"/>
      <c r="P1291" s="217"/>
    </row>
    <row r="1292" spans="1:16" ht="32.25" customHeight="1">
      <c r="A1292" s="22">
        <f>A226+A468+A694+A992+A1058+A1284</f>
        <v>159</v>
      </c>
      <c r="B1292" s="23" t="s">
        <v>48</v>
      </c>
      <c r="C1292" s="16">
        <f aca="true" t="shared" si="5" ref="C1292:H1292">SUM(C1068:C1291)</f>
        <v>237375</v>
      </c>
      <c r="D1292" s="9">
        <f t="shared" si="5"/>
        <v>431444.3000000001</v>
      </c>
      <c r="E1292" s="17">
        <f t="shared" si="5"/>
        <v>2250315</v>
      </c>
      <c r="F1292" s="17">
        <f t="shared" si="5"/>
        <v>225031.50000000006</v>
      </c>
      <c r="G1292" s="17">
        <f t="shared" si="5"/>
        <v>2025283.5000000002</v>
      </c>
      <c r="H1292" s="17">
        <f t="shared" si="5"/>
        <v>2456727.8</v>
      </c>
      <c r="I1292" s="13"/>
      <c r="J1292" s="13"/>
      <c r="K1292" s="21"/>
      <c r="L1292" s="17">
        <f>SUM(L1068:L1291)</f>
        <v>1045175.46</v>
      </c>
      <c r="M1292" s="17"/>
      <c r="N1292" s="17"/>
      <c r="O1292" s="24"/>
      <c r="P1292" s="17">
        <f>SUM(P1068:P1291)</f>
        <v>1411552.34</v>
      </c>
    </row>
    <row r="1293" spans="1:16" ht="24.75" customHeight="1">
      <c r="A1293" s="22"/>
      <c r="B1293" s="23" t="s">
        <v>185</v>
      </c>
      <c r="C1293" s="13">
        <f aca="true" t="shared" si="6" ref="C1293:H1293">C234+C476+C702+C1000+C1066+C1292</f>
        <v>1799544</v>
      </c>
      <c r="D1293" s="13">
        <f t="shared" si="6"/>
        <v>4477424.89</v>
      </c>
      <c r="E1293" s="13">
        <f t="shared" si="6"/>
        <v>17059677.119999997</v>
      </c>
      <c r="F1293" s="13">
        <f t="shared" si="6"/>
        <v>1705967.712</v>
      </c>
      <c r="G1293" s="13">
        <f t="shared" si="6"/>
        <v>15353709.408</v>
      </c>
      <c r="H1293" s="13">
        <f t="shared" si="6"/>
        <v>19831134.298</v>
      </c>
      <c r="I1293" s="8"/>
      <c r="J1293" s="8"/>
      <c r="K1293" s="25"/>
      <c r="L1293" s="13">
        <f>L234+L476+L702+L1000+L1066+L1292</f>
        <v>8275874.609999999</v>
      </c>
      <c r="M1293" s="26"/>
      <c r="N1293" s="26"/>
      <c r="O1293" s="26"/>
      <c r="P1293" s="13">
        <f>P234+P476+P702+P1000+P1066+P1292</f>
        <v>11555259.688</v>
      </c>
    </row>
    <row r="1294" spans="1:16" ht="20.25">
      <c r="A1294" s="27"/>
      <c r="B1294" s="27"/>
      <c r="C1294" s="28"/>
      <c r="D1294" s="28"/>
      <c r="E1294" s="28"/>
      <c r="F1294" s="28"/>
      <c r="G1294" s="28"/>
      <c r="H1294" s="28"/>
      <c r="I1294" s="27"/>
      <c r="J1294" s="27"/>
      <c r="K1294" s="27"/>
      <c r="L1294" s="29"/>
      <c r="M1294" s="29"/>
      <c r="N1294" s="29"/>
      <c r="O1294" s="30"/>
      <c r="P1294" s="27"/>
    </row>
    <row r="1295" spans="1:16" ht="20.25">
      <c r="A1295" s="27"/>
      <c r="B1295" s="27"/>
      <c r="C1295" s="28"/>
      <c r="D1295" s="28"/>
      <c r="E1295" s="28"/>
      <c r="F1295" s="28"/>
      <c r="G1295" s="28"/>
      <c r="H1295" s="28"/>
      <c r="I1295" s="27"/>
      <c r="J1295" s="27"/>
      <c r="K1295" s="27"/>
      <c r="L1295" s="30"/>
      <c r="M1295" s="30"/>
      <c r="N1295" s="30"/>
      <c r="O1295" s="30"/>
      <c r="P1295" s="27"/>
    </row>
    <row r="1296" spans="1:16" ht="20.25">
      <c r="A1296" s="27"/>
      <c r="B1296" s="23"/>
      <c r="C1296" s="15"/>
      <c r="D1296" s="15"/>
      <c r="E1296" s="15"/>
      <c r="F1296" s="15"/>
      <c r="G1296" s="15"/>
      <c r="H1296" s="15"/>
      <c r="I1296" s="23"/>
      <c r="J1296" s="23"/>
      <c r="K1296" s="31"/>
      <c r="L1296" s="32"/>
      <c r="M1296" s="32"/>
      <c r="N1296" s="32"/>
      <c r="O1296" s="32"/>
      <c r="P1296" s="31"/>
    </row>
    <row r="1297" spans="1:16" ht="20.25">
      <c r="A1297" s="245" t="s">
        <v>186</v>
      </c>
      <c r="B1297" s="245"/>
      <c r="C1297" s="245"/>
      <c r="D1297" s="245"/>
      <c r="E1297" s="245"/>
      <c r="F1297" s="245"/>
      <c r="G1297" s="245"/>
      <c r="H1297" s="245"/>
      <c r="I1297" s="245"/>
      <c r="J1297" s="245"/>
      <c r="K1297" s="245"/>
      <c r="L1297" s="245"/>
      <c r="M1297" s="245"/>
      <c r="N1297" s="245"/>
      <c r="O1297" s="245"/>
      <c r="P1297" s="245"/>
    </row>
    <row r="1298" spans="1:16" ht="20.25">
      <c r="A1298" s="27"/>
      <c r="B1298" s="23"/>
      <c r="C1298" s="15"/>
      <c r="D1298" s="15"/>
      <c r="E1298" s="15"/>
      <c r="F1298" s="14"/>
      <c r="G1298" s="14"/>
      <c r="H1298" s="14"/>
      <c r="I1298" s="22"/>
      <c r="J1298" s="22"/>
      <c r="K1298" s="27"/>
      <c r="L1298" s="30"/>
      <c r="M1298" s="30"/>
      <c r="N1298" s="30"/>
      <c r="O1298" s="30"/>
      <c r="P1298" s="27"/>
    </row>
    <row r="1299" spans="1:16" ht="20.25">
      <c r="A1299" s="27"/>
      <c r="B1299" s="33"/>
      <c r="C1299" s="28"/>
      <c r="D1299" s="28"/>
      <c r="E1299" s="28"/>
      <c r="F1299" s="28"/>
      <c r="G1299" s="28"/>
      <c r="H1299" s="28"/>
      <c r="I1299" s="27"/>
      <c r="J1299" s="27"/>
      <c r="K1299" s="27"/>
      <c r="L1299" s="30"/>
      <c r="M1299" s="30"/>
      <c r="N1299" s="30"/>
      <c r="O1299" s="30"/>
      <c r="P1299" s="27"/>
    </row>
    <row r="1300" spans="1:16" ht="20.25">
      <c r="A1300" s="22"/>
      <c r="B1300" s="23"/>
      <c r="C1300" s="15"/>
      <c r="D1300" s="15"/>
      <c r="E1300" s="15"/>
      <c r="F1300" s="15"/>
      <c r="G1300" s="15"/>
      <c r="H1300" s="15"/>
      <c r="I1300" s="22"/>
      <c r="J1300" s="22"/>
      <c r="K1300" s="23"/>
      <c r="L1300" s="34"/>
      <c r="M1300" s="34"/>
      <c r="N1300" s="34"/>
      <c r="O1300" s="34"/>
      <c r="P1300" s="22"/>
    </row>
    <row r="1301" spans="1:16" ht="20.25">
      <c r="A1301" s="27"/>
      <c r="B1301" s="30"/>
      <c r="C1301" s="28"/>
      <c r="D1301" s="28"/>
      <c r="E1301" s="28"/>
      <c r="F1301" s="28"/>
      <c r="G1301" s="28"/>
      <c r="H1301" s="28"/>
      <c r="I1301" s="27"/>
      <c r="J1301" s="27"/>
      <c r="K1301" s="30"/>
      <c r="L1301" s="30"/>
      <c r="M1301" s="30"/>
      <c r="N1301" s="30"/>
      <c r="O1301" s="30"/>
      <c r="P1301" s="27"/>
    </row>
    <row r="1302" spans="1:16" ht="20.25">
      <c r="A1302" s="33"/>
      <c r="B1302" s="33"/>
      <c r="C1302" s="35"/>
      <c r="D1302" s="35"/>
      <c r="E1302" s="35"/>
      <c r="F1302" s="35"/>
      <c r="G1302" s="35"/>
      <c r="H1302" s="35"/>
      <c r="I1302" s="33"/>
      <c r="J1302" s="33"/>
      <c r="K1302" s="36"/>
      <c r="L1302" s="36"/>
      <c r="M1302" s="36"/>
      <c r="N1302" s="36"/>
      <c r="O1302" s="36"/>
      <c r="P1302" s="33"/>
    </row>
    <row r="1303" spans="1:16" ht="20.25">
      <c r="A1303" s="33"/>
      <c r="B1303" s="37"/>
      <c r="C1303" s="35"/>
      <c r="D1303" s="35"/>
      <c r="E1303" s="35"/>
      <c r="F1303" s="35"/>
      <c r="G1303" s="35"/>
      <c r="H1303" s="35"/>
      <c r="I1303" s="33"/>
      <c r="J1303" s="33"/>
      <c r="K1303" s="33"/>
      <c r="L1303" s="36"/>
      <c r="M1303" s="36"/>
      <c r="N1303" s="36"/>
      <c r="O1303" s="36"/>
      <c r="P1303" s="33"/>
    </row>
    <row r="1304" spans="1:16" ht="20.25">
      <c r="A1304" s="33"/>
      <c r="B1304" s="33" t="s">
        <v>187</v>
      </c>
      <c r="C1304" s="35"/>
      <c r="D1304" s="35"/>
      <c r="E1304" s="35"/>
      <c r="F1304" s="35"/>
      <c r="G1304" s="35"/>
      <c r="H1304" s="35"/>
      <c r="I1304" s="33"/>
      <c r="J1304" s="33"/>
      <c r="K1304" s="36"/>
      <c r="L1304" s="36"/>
      <c r="M1304" s="36"/>
      <c r="N1304" s="36"/>
      <c r="O1304" s="36"/>
      <c r="P1304" s="33"/>
    </row>
    <row r="1305" spans="1:16" ht="20.25">
      <c r="A1305" s="33"/>
      <c r="B1305" s="33" t="s">
        <v>188</v>
      </c>
      <c r="C1305" s="35"/>
      <c r="D1305" s="35"/>
      <c r="E1305" s="35"/>
      <c r="F1305" s="35"/>
      <c r="G1305" s="35"/>
      <c r="H1305" s="35"/>
      <c r="I1305" s="33"/>
      <c r="J1305" s="33"/>
      <c r="K1305" s="36"/>
      <c r="L1305" s="36"/>
      <c r="M1305" s="36"/>
      <c r="N1305" s="36"/>
      <c r="O1305" s="36"/>
      <c r="P1305" s="33"/>
    </row>
    <row r="1306" spans="1:16" ht="20.25">
      <c r="A1306" s="33"/>
      <c r="B1306" s="33"/>
      <c r="C1306" s="35"/>
      <c r="D1306" s="35"/>
      <c r="E1306" s="35"/>
      <c r="F1306" s="35"/>
      <c r="G1306" s="35"/>
      <c r="H1306" s="35"/>
      <c r="I1306" s="33"/>
      <c r="J1306" s="33"/>
      <c r="K1306" s="36"/>
      <c r="L1306" s="36"/>
      <c r="M1306" s="36"/>
      <c r="N1306" s="36"/>
      <c r="O1306" s="36"/>
      <c r="P1306" s="33"/>
    </row>
    <row r="1307" spans="11:15" ht="20.25">
      <c r="K1307" s="39"/>
      <c r="L1307" s="39"/>
      <c r="M1307" s="39"/>
      <c r="N1307" s="39"/>
      <c r="O1307" s="39"/>
    </row>
    <row r="1308" spans="11:15" ht="20.25">
      <c r="K1308" s="39"/>
      <c r="L1308" s="39"/>
      <c r="M1308" s="39"/>
      <c r="N1308" s="39"/>
      <c r="O1308" s="39"/>
    </row>
    <row r="1309" spans="11:15" ht="20.25">
      <c r="K1309" s="39"/>
      <c r="L1309" s="39"/>
      <c r="M1309" s="39"/>
      <c r="N1309" s="39"/>
      <c r="O1309" s="39"/>
    </row>
    <row r="1310" spans="11:15" ht="20.25">
      <c r="K1310" s="39"/>
      <c r="L1310" s="39"/>
      <c r="M1310" s="39"/>
      <c r="N1310" s="39"/>
      <c r="O1310" s="39"/>
    </row>
    <row r="1311" spans="11:15" ht="20.25">
      <c r="K1311" s="39"/>
      <c r="L1311" s="39"/>
      <c r="M1311" s="39"/>
      <c r="N1311" s="39"/>
      <c r="O1311" s="39"/>
    </row>
    <row r="1312" spans="11:15" ht="20.25">
      <c r="K1312" s="39"/>
      <c r="L1312" s="39"/>
      <c r="M1312" s="39"/>
      <c r="N1312" s="39"/>
      <c r="O1312" s="39"/>
    </row>
    <row r="1313" spans="11:15" ht="20.25">
      <c r="K1313" s="39"/>
      <c r="L1313" s="39"/>
      <c r="M1313" s="39"/>
      <c r="N1313" s="39"/>
      <c r="O1313" s="39"/>
    </row>
    <row r="1314" spans="11:15" ht="20.25">
      <c r="K1314" s="39"/>
      <c r="L1314" s="39"/>
      <c r="M1314" s="39"/>
      <c r="N1314" s="39"/>
      <c r="O1314" s="39"/>
    </row>
    <row r="1315" spans="12:15" ht="20.25">
      <c r="L1315" s="39"/>
      <c r="M1315" s="39"/>
      <c r="N1315" s="39"/>
      <c r="O1315" s="39"/>
    </row>
    <row r="1316" spans="12:15" ht="20.25">
      <c r="L1316" s="39"/>
      <c r="M1316" s="39"/>
      <c r="N1316" s="39"/>
      <c r="O1316" s="39"/>
    </row>
    <row r="1317" spans="11:15" ht="20.25">
      <c r="K1317" s="39"/>
      <c r="L1317" s="39"/>
      <c r="M1317" s="39"/>
      <c r="N1317" s="39"/>
      <c r="O1317" s="39"/>
    </row>
    <row r="1318" spans="9:15" ht="20.25">
      <c r="I1318" s="33"/>
      <c r="J1318" s="33"/>
      <c r="K1318" s="39"/>
      <c r="L1318" s="39"/>
      <c r="M1318" s="39"/>
      <c r="N1318" s="39"/>
      <c r="O1318" s="39"/>
    </row>
    <row r="1319" spans="11:15" ht="20.25">
      <c r="K1319" s="39"/>
      <c r="L1319" s="39"/>
      <c r="M1319" s="39"/>
      <c r="N1319" s="39"/>
      <c r="O1319" s="39"/>
    </row>
    <row r="1320" spans="12:15" ht="20.25">
      <c r="L1320" s="39"/>
      <c r="M1320" s="39"/>
      <c r="N1320" s="39"/>
      <c r="O1320" s="39"/>
    </row>
    <row r="1321" spans="12:15" ht="20.25">
      <c r="L1321" s="39"/>
      <c r="M1321" s="39"/>
      <c r="N1321" s="39"/>
      <c r="O1321" s="39"/>
    </row>
    <row r="1322" spans="12:15" ht="20.25">
      <c r="L1322" s="39"/>
      <c r="M1322" s="39"/>
      <c r="N1322" s="39"/>
      <c r="O1322" s="39"/>
    </row>
    <row r="1323" spans="12:15" ht="20.25">
      <c r="L1323" s="39"/>
      <c r="M1323" s="39"/>
      <c r="N1323" s="39"/>
      <c r="O1323" s="39"/>
    </row>
    <row r="1324" spans="12:15" ht="20.25">
      <c r="L1324" s="39"/>
      <c r="M1324" s="39"/>
      <c r="N1324" s="39"/>
      <c r="O1324" s="39"/>
    </row>
    <row r="1325" spans="12:15" ht="20.25">
      <c r="L1325" s="39"/>
      <c r="M1325" s="39"/>
      <c r="N1325" s="39"/>
      <c r="O1325" s="39"/>
    </row>
    <row r="1326" spans="12:15" ht="20.25">
      <c r="L1326" s="39"/>
      <c r="M1326" s="39"/>
      <c r="N1326" s="39"/>
      <c r="O1326" s="39"/>
    </row>
    <row r="1327" spans="12:15" ht="20.25">
      <c r="L1327" s="39"/>
      <c r="M1327" s="39"/>
      <c r="N1327" s="39"/>
      <c r="O1327" s="39"/>
    </row>
    <row r="1328" spans="12:15" ht="20.25">
      <c r="L1328" s="39"/>
      <c r="M1328" s="39"/>
      <c r="N1328" s="39"/>
      <c r="O1328" s="39"/>
    </row>
    <row r="1329" spans="12:15" ht="20.25">
      <c r="L1329" s="39"/>
      <c r="M1329" s="39"/>
      <c r="N1329" s="39"/>
      <c r="O1329" s="39"/>
    </row>
    <row r="1330" spans="12:15" ht="20.25">
      <c r="L1330" s="39"/>
      <c r="M1330" s="39"/>
      <c r="N1330" s="39"/>
      <c r="O1330" s="39"/>
    </row>
    <row r="1331" spans="12:15" ht="20.25">
      <c r="L1331" s="39"/>
      <c r="M1331" s="39"/>
      <c r="N1331" s="39"/>
      <c r="O1331" s="39"/>
    </row>
    <row r="1332" spans="12:15" ht="20.25">
      <c r="L1332" s="39"/>
      <c r="M1332" s="39"/>
      <c r="N1332" s="39"/>
      <c r="O1332" s="39"/>
    </row>
    <row r="1333" spans="12:15" ht="20.25">
      <c r="L1333" s="39"/>
      <c r="M1333" s="39"/>
      <c r="N1333" s="39"/>
      <c r="O1333" s="39"/>
    </row>
    <row r="1334" spans="12:15" ht="20.25">
      <c r="L1334" s="39"/>
      <c r="M1334" s="39"/>
      <c r="N1334" s="39"/>
      <c r="O1334" s="39"/>
    </row>
    <row r="1335" spans="12:15" ht="20.25">
      <c r="L1335" s="39"/>
      <c r="M1335" s="39"/>
      <c r="N1335" s="39"/>
      <c r="O1335" s="39"/>
    </row>
    <row r="1336" spans="12:15" ht="20.25">
      <c r="L1336" s="39"/>
      <c r="M1336" s="39"/>
      <c r="N1336" s="39"/>
      <c r="O1336" s="39"/>
    </row>
    <row r="1337" spans="12:15" ht="20.25">
      <c r="L1337" s="39"/>
      <c r="M1337" s="39"/>
      <c r="N1337" s="39"/>
      <c r="O1337" s="39"/>
    </row>
    <row r="1338" spans="12:15" ht="20.25">
      <c r="L1338" s="39"/>
      <c r="M1338" s="39"/>
      <c r="N1338" s="39"/>
      <c r="O1338" s="39"/>
    </row>
    <row r="1339" spans="12:15" ht="20.25">
      <c r="L1339" s="39"/>
      <c r="M1339" s="39"/>
      <c r="N1339" s="39"/>
      <c r="O1339" s="39"/>
    </row>
    <row r="1340" spans="12:15" ht="20.25">
      <c r="L1340" s="39"/>
      <c r="M1340" s="39"/>
      <c r="N1340" s="39"/>
      <c r="O1340" s="39"/>
    </row>
    <row r="1341" spans="12:15" ht="20.25">
      <c r="L1341" s="39"/>
      <c r="M1341" s="39"/>
      <c r="N1341" s="39"/>
      <c r="O1341" s="39"/>
    </row>
    <row r="1342" spans="12:15" ht="20.25">
      <c r="L1342" s="39"/>
      <c r="M1342" s="39"/>
      <c r="N1342" s="39"/>
      <c r="O1342" s="39"/>
    </row>
    <row r="1343" spans="12:15" ht="20.25">
      <c r="L1343" s="39"/>
      <c r="M1343" s="39"/>
      <c r="N1343" s="39"/>
      <c r="O1343" s="39"/>
    </row>
    <row r="1344" spans="12:15" ht="20.25">
      <c r="L1344" s="39"/>
      <c r="M1344" s="39"/>
      <c r="N1344" s="39"/>
      <c r="O1344" s="39"/>
    </row>
    <row r="1345" spans="12:15" ht="20.25">
      <c r="L1345" s="39"/>
      <c r="M1345" s="39"/>
      <c r="N1345" s="39"/>
      <c r="O1345" s="39"/>
    </row>
    <row r="1346" spans="12:15" ht="20.25">
      <c r="L1346" s="39"/>
      <c r="M1346" s="39"/>
      <c r="N1346" s="39"/>
      <c r="O1346" s="39"/>
    </row>
    <row r="1347" spans="12:15" ht="20.25">
      <c r="L1347" s="39"/>
      <c r="M1347" s="39"/>
      <c r="N1347" s="39"/>
      <c r="O1347" s="39"/>
    </row>
    <row r="1348" spans="12:15" ht="20.25">
      <c r="L1348" s="39"/>
      <c r="M1348" s="39"/>
      <c r="N1348" s="39"/>
      <c r="O1348" s="39"/>
    </row>
    <row r="1349" spans="12:15" ht="20.25">
      <c r="L1349" s="39"/>
      <c r="M1349" s="39"/>
      <c r="N1349" s="39"/>
      <c r="O1349" s="39"/>
    </row>
    <row r="1350" spans="12:15" ht="20.25">
      <c r="L1350" s="39"/>
      <c r="M1350" s="39"/>
      <c r="N1350" s="39"/>
      <c r="O1350" s="39"/>
    </row>
    <row r="1351" spans="12:15" ht="20.25">
      <c r="L1351" s="39"/>
      <c r="M1351" s="39"/>
      <c r="N1351" s="39"/>
      <c r="O1351" s="39"/>
    </row>
    <row r="1352" spans="12:15" ht="20.25">
      <c r="L1352" s="39"/>
      <c r="M1352" s="39"/>
      <c r="N1352" s="39"/>
      <c r="O1352" s="39"/>
    </row>
    <row r="1353" spans="12:15" ht="20.25">
      <c r="L1353" s="39"/>
      <c r="M1353" s="39"/>
      <c r="N1353" s="39"/>
      <c r="O1353" s="39"/>
    </row>
    <row r="1354" spans="12:15" ht="20.25">
      <c r="L1354" s="39"/>
      <c r="M1354" s="39"/>
      <c r="N1354" s="39"/>
      <c r="O1354" s="39"/>
    </row>
    <row r="1355" spans="12:15" ht="20.25">
      <c r="L1355" s="39"/>
      <c r="M1355" s="39"/>
      <c r="N1355" s="39"/>
      <c r="O1355" s="39"/>
    </row>
    <row r="1356" spans="12:15" ht="20.25">
      <c r="L1356" s="39"/>
      <c r="M1356" s="39"/>
      <c r="N1356" s="39"/>
      <c r="O1356" s="39"/>
    </row>
    <row r="1357" spans="12:15" ht="20.25">
      <c r="L1357" s="39"/>
      <c r="M1357" s="39"/>
      <c r="N1357" s="39"/>
      <c r="O1357" s="39"/>
    </row>
    <row r="1358" spans="12:15" ht="20.25">
      <c r="L1358" s="39"/>
      <c r="M1358" s="39"/>
      <c r="N1358" s="39"/>
      <c r="O1358" s="39"/>
    </row>
    <row r="1359" spans="12:15" ht="20.25">
      <c r="L1359" s="39"/>
      <c r="M1359" s="39"/>
      <c r="N1359" s="39"/>
      <c r="O1359" s="39"/>
    </row>
    <row r="1360" spans="12:15" ht="20.25">
      <c r="L1360" s="39"/>
      <c r="M1360" s="39"/>
      <c r="N1360" s="39"/>
      <c r="O1360" s="39"/>
    </row>
    <row r="1361" spans="12:15" ht="20.25">
      <c r="L1361" s="39"/>
      <c r="M1361" s="39"/>
      <c r="N1361" s="39"/>
      <c r="O1361" s="39"/>
    </row>
    <row r="1362" spans="12:15" ht="20.25">
      <c r="L1362" s="39"/>
      <c r="M1362" s="39"/>
      <c r="N1362" s="39"/>
      <c r="O1362" s="39"/>
    </row>
    <row r="1363" spans="12:15" ht="20.25">
      <c r="L1363" s="39"/>
      <c r="M1363" s="39"/>
      <c r="N1363" s="39"/>
      <c r="O1363" s="39"/>
    </row>
    <row r="1364" spans="12:15" ht="20.25">
      <c r="L1364" s="39"/>
      <c r="M1364" s="39"/>
      <c r="N1364" s="39"/>
      <c r="O1364" s="39"/>
    </row>
    <row r="1365" spans="12:15" ht="20.25">
      <c r="L1365" s="39"/>
      <c r="M1365" s="39"/>
      <c r="N1365" s="39"/>
      <c r="O1365" s="39"/>
    </row>
    <row r="1366" spans="12:15" ht="20.25">
      <c r="L1366" s="39"/>
      <c r="M1366" s="39"/>
      <c r="N1366" s="39"/>
      <c r="O1366" s="39"/>
    </row>
    <row r="1367" spans="12:15" ht="20.25">
      <c r="L1367" s="39"/>
      <c r="M1367" s="39"/>
      <c r="N1367" s="39"/>
      <c r="O1367" s="39"/>
    </row>
    <row r="1368" spans="12:15" ht="20.25">
      <c r="L1368" s="39"/>
      <c r="M1368" s="39"/>
      <c r="N1368" s="39"/>
      <c r="O1368" s="39"/>
    </row>
    <row r="1369" spans="12:15" ht="20.25">
      <c r="L1369" s="39"/>
      <c r="M1369" s="39"/>
      <c r="N1369" s="39"/>
      <c r="O1369" s="39"/>
    </row>
    <row r="1370" spans="12:15" ht="20.25">
      <c r="L1370" s="39"/>
      <c r="M1370" s="39"/>
      <c r="N1370" s="39"/>
      <c r="O1370" s="39"/>
    </row>
    <row r="1371" spans="12:15" ht="20.25">
      <c r="L1371" s="39"/>
      <c r="M1371" s="39"/>
      <c r="N1371" s="39"/>
      <c r="O1371" s="39"/>
    </row>
    <row r="1372" spans="12:15" ht="20.25">
      <c r="L1372" s="39"/>
      <c r="M1372" s="39"/>
      <c r="N1372" s="39"/>
      <c r="O1372" s="39"/>
    </row>
    <row r="1373" spans="12:15" ht="20.25">
      <c r="L1373" s="39"/>
      <c r="M1373" s="39"/>
      <c r="N1373" s="39"/>
      <c r="O1373" s="39"/>
    </row>
    <row r="1374" spans="12:15" ht="20.25">
      <c r="L1374" s="39"/>
      <c r="M1374" s="39"/>
      <c r="N1374" s="39"/>
      <c r="O1374" s="39"/>
    </row>
    <row r="1375" spans="12:15" ht="20.25">
      <c r="L1375" s="39"/>
      <c r="M1375" s="39"/>
      <c r="N1375" s="39"/>
      <c r="O1375" s="39"/>
    </row>
    <row r="1376" spans="12:15" ht="20.25">
      <c r="L1376" s="39"/>
      <c r="M1376" s="39"/>
      <c r="N1376" s="39"/>
      <c r="O1376" s="39"/>
    </row>
    <row r="1377" spans="12:15" ht="20.25">
      <c r="L1377" s="39"/>
      <c r="M1377" s="39"/>
      <c r="N1377" s="39"/>
      <c r="O1377" s="39"/>
    </row>
    <row r="1378" spans="12:15" ht="20.25">
      <c r="L1378" s="39"/>
      <c r="M1378" s="39"/>
      <c r="N1378" s="39"/>
      <c r="O1378" s="39"/>
    </row>
    <row r="1379" spans="12:15" ht="20.25">
      <c r="L1379" s="39"/>
      <c r="M1379" s="39"/>
      <c r="N1379" s="39"/>
      <c r="O1379" s="39"/>
    </row>
    <row r="1380" spans="12:15" ht="20.25">
      <c r="L1380" s="39"/>
      <c r="M1380" s="39"/>
      <c r="N1380" s="39"/>
      <c r="O1380" s="39"/>
    </row>
    <row r="1381" spans="12:15" ht="20.25">
      <c r="L1381" s="39"/>
      <c r="M1381" s="39"/>
      <c r="N1381" s="39"/>
      <c r="O1381" s="39"/>
    </row>
    <row r="1382" spans="12:15" ht="20.25">
      <c r="L1382" s="39"/>
      <c r="M1382" s="39"/>
      <c r="N1382" s="39"/>
      <c r="O1382" s="39"/>
    </row>
    <row r="1383" spans="12:15" ht="20.25">
      <c r="L1383" s="39"/>
      <c r="M1383" s="39"/>
      <c r="N1383" s="39"/>
      <c r="O1383" s="39"/>
    </row>
    <row r="1384" spans="12:15" ht="20.25">
      <c r="L1384" s="39"/>
      <c r="M1384" s="39"/>
      <c r="N1384" s="39"/>
      <c r="O1384" s="39"/>
    </row>
    <row r="1385" spans="12:15" ht="20.25">
      <c r="L1385" s="39"/>
      <c r="M1385" s="39"/>
      <c r="N1385" s="39"/>
      <c r="O1385" s="39"/>
    </row>
    <row r="1386" spans="12:15" ht="20.25">
      <c r="L1386" s="39"/>
      <c r="M1386" s="39"/>
      <c r="N1386" s="39"/>
      <c r="O1386" s="39"/>
    </row>
    <row r="1387" spans="12:15" ht="20.25">
      <c r="L1387" s="39"/>
      <c r="M1387" s="39"/>
      <c r="N1387" s="39"/>
      <c r="O1387" s="39"/>
    </row>
    <row r="1388" spans="12:15" ht="20.25">
      <c r="L1388" s="39"/>
      <c r="M1388" s="39"/>
      <c r="N1388" s="39"/>
      <c r="O1388" s="39"/>
    </row>
    <row r="1389" spans="12:15" ht="20.25">
      <c r="L1389" s="39"/>
      <c r="M1389" s="39"/>
      <c r="N1389" s="39"/>
      <c r="O1389" s="39"/>
    </row>
    <row r="1390" spans="12:15" ht="20.25">
      <c r="L1390" s="39"/>
      <c r="M1390" s="39"/>
      <c r="N1390" s="39"/>
      <c r="O1390" s="39"/>
    </row>
    <row r="1391" spans="12:15" ht="20.25">
      <c r="L1391" s="39"/>
      <c r="M1391" s="39"/>
      <c r="N1391" s="39"/>
      <c r="O1391" s="39"/>
    </row>
    <row r="1392" spans="12:15" ht="20.25">
      <c r="L1392" s="39"/>
      <c r="M1392" s="39"/>
      <c r="N1392" s="39"/>
      <c r="O1392" s="39"/>
    </row>
    <row r="1393" spans="12:15" ht="20.25">
      <c r="L1393" s="39"/>
      <c r="M1393" s="39"/>
      <c r="N1393" s="39"/>
      <c r="O1393" s="39"/>
    </row>
    <row r="1394" spans="12:15" ht="20.25">
      <c r="L1394" s="39"/>
      <c r="M1394" s="39"/>
      <c r="N1394" s="39"/>
      <c r="O1394" s="39"/>
    </row>
    <row r="1395" spans="12:15" ht="20.25">
      <c r="L1395" s="39"/>
      <c r="M1395" s="39"/>
      <c r="N1395" s="39"/>
      <c r="O1395" s="39"/>
    </row>
    <row r="1396" spans="12:15" ht="20.25">
      <c r="L1396" s="39"/>
      <c r="M1396" s="39"/>
      <c r="N1396" s="39"/>
      <c r="O1396" s="39"/>
    </row>
    <row r="1397" spans="12:15" ht="20.25">
      <c r="L1397" s="39"/>
      <c r="M1397" s="39"/>
      <c r="N1397" s="39"/>
      <c r="O1397" s="39"/>
    </row>
    <row r="1398" spans="12:15" ht="20.25">
      <c r="L1398" s="39"/>
      <c r="M1398" s="39"/>
      <c r="N1398" s="39"/>
      <c r="O1398" s="39"/>
    </row>
    <row r="1399" spans="12:15" ht="20.25">
      <c r="L1399" s="39"/>
      <c r="M1399" s="39"/>
      <c r="N1399" s="39"/>
      <c r="O1399" s="39"/>
    </row>
    <row r="1400" spans="12:15" ht="20.25">
      <c r="L1400" s="39"/>
      <c r="M1400" s="39"/>
      <c r="N1400" s="39"/>
      <c r="O1400" s="39"/>
    </row>
    <row r="1401" spans="12:15" ht="20.25">
      <c r="L1401" s="39"/>
      <c r="M1401" s="39"/>
      <c r="N1401" s="39"/>
      <c r="O1401" s="39"/>
    </row>
    <row r="1402" spans="12:15" ht="20.25">
      <c r="L1402" s="39"/>
      <c r="M1402" s="39"/>
      <c r="N1402" s="39"/>
      <c r="O1402" s="39"/>
    </row>
    <row r="1403" spans="12:15" ht="20.25">
      <c r="L1403" s="39"/>
      <c r="M1403" s="39"/>
      <c r="N1403" s="39"/>
      <c r="O1403" s="39"/>
    </row>
    <row r="1404" spans="12:15" ht="20.25">
      <c r="L1404" s="39"/>
      <c r="M1404" s="39"/>
      <c r="N1404" s="39"/>
      <c r="O1404" s="39"/>
    </row>
    <row r="1405" spans="12:15" ht="20.25">
      <c r="L1405" s="39"/>
      <c r="M1405" s="39"/>
      <c r="N1405" s="39"/>
      <c r="O1405" s="39"/>
    </row>
    <row r="1406" spans="12:15" ht="20.25">
      <c r="L1406" s="39"/>
      <c r="M1406" s="39"/>
      <c r="N1406" s="39"/>
      <c r="O1406" s="39"/>
    </row>
    <row r="1407" spans="12:15" ht="20.25">
      <c r="L1407" s="39"/>
      <c r="M1407" s="39"/>
      <c r="N1407" s="39"/>
      <c r="O1407" s="39"/>
    </row>
    <row r="1408" spans="12:15" ht="20.25">
      <c r="L1408" s="39"/>
      <c r="M1408" s="39"/>
      <c r="N1408" s="39"/>
      <c r="O1408" s="39"/>
    </row>
    <row r="1409" spans="12:15" ht="20.25">
      <c r="L1409" s="39"/>
      <c r="M1409" s="39"/>
      <c r="N1409" s="39"/>
      <c r="O1409" s="39"/>
    </row>
    <row r="1410" spans="12:15" ht="20.25">
      <c r="L1410" s="39"/>
      <c r="M1410" s="39"/>
      <c r="N1410" s="39"/>
      <c r="O1410" s="39"/>
    </row>
    <row r="1411" spans="12:15" ht="20.25">
      <c r="L1411" s="39"/>
      <c r="M1411" s="39"/>
      <c r="N1411" s="39"/>
      <c r="O1411" s="39"/>
    </row>
    <row r="1412" spans="12:15" ht="20.25">
      <c r="L1412" s="39"/>
      <c r="M1412" s="39"/>
      <c r="N1412" s="39"/>
      <c r="O1412" s="39"/>
    </row>
    <row r="1413" spans="12:15" ht="20.25">
      <c r="L1413" s="39"/>
      <c r="M1413" s="39"/>
      <c r="N1413" s="39"/>
      <c r="O1413" s="39"/>
    </row>
    <row r="1414" spans="12:15" ht="20.25">
      <c r="L1414" s="39"/>
      <c r="M1414" s="39"/>
      <c r="N1414" s="39"/>
      <c r="O1414" s="39"/>
    </row>
    <row r="1415" spans="12:15" ht="20.25">
      <c r="L1415" s="39"/>
      <c r="M1415" s="39"/>
      <c r="N1415" s="39"/>
      <c r="O1415" s="39"/>
    </row>
    <row r="1416" spans="12:15" ht="20.25">
      <c r="L1416" s="39"/>
      <c r="M1416" s="39"/>
      <c r="N1416" s="39"/>
      <c r="O1416" s="39"/>
    </row>
    <row r="1417" spans="12:15" ht="20.25">
      <c r="L1417" s="39"/>
      <c r="M1417" s="39"/>
      <c r="N1417" s="39"/>
      <c r="O1417" s="39"/>
    </row>
    <row r="1418" spans="12:15" ht="20.25">
      <c r="L1418" s="39"/>
      <c r="M1418" s="39"/>
      <c r="N1418" s="39"/>
      <c r="O1418" s="39"/>
    </row>
    <row r="1419" spans="12:15" ht="20.25">
      <c r="L1419" s="39"/>
      <c r="M1419" s="39"/>
      <c r="N1419" s="39"/>
      <c r="O1419" s="39"/>
    </row>
    <row r="1420" spans="12:15" ht="20.25">
      <c r="L1420" s="39"/>
      <c r="M1420" s="39"/>
      <c r="N1420" s="39"/>
      <c r="O1420" s="39"/>
    </row>
    <row r="1421" spans="12:15" ht="20.25">
      <c r="L1421" s="39"/>
      <c r="M1421" s="39"/>
      <c r="N1421" s="39"/>
      <c r="O1421" s="39"/>
    </row>
    <row r="1422" spans="12:15" ht="20.25">
      <c r="L1422" s="39"/>
      <c r="M1422" s="39"/>
      <c r="N1422" s="39"/>
      <c r="O1422" s="39"/>
    </row>
    <row r="1423" spans="12:15" ht="20.25">
      <c r="L1423" s="39"/>
      <c r="M1423" s="39"/>
      <c r="N1423" s="39"/>
      <c r="O1423" s="39"/>
    </row>
    <row r="1424" spans="12:15" ht="20.25">
      <c r="L1424" s="39"/>
      <c r="M1424" s="39"/>
      <c r="N1424" s="39"/>
      <c r="O1424" s="39"/>
    </row>
    <row r="1425" spans="12:15" ht="20.25">
      <c r="L1425" s="39"/>
      <c r="M1425" s="39"/>
      <c r="N1425" s="39"/>
      <c r="O1425" s="39"/>
    </row>
    <row r="1426" spans="12:15" ht="20.25">
      <c r="L1426" s="39"/>
      <c r="M1426" s="39"/>
      <c r="N1426" s="39"/>
      <c r="O1426" s="39"/>
    </row>
    <row r="1427" spans="12:15" ht="20.25">
      <c r="L1427" s="39"/>
      <c r="M1427" s="39"/>
      <c r="N1427" s="39"/>
      <c r="O1427" s="39"/>
    </row>
    <row r="1428" spans="12:15" ht="20.25">
      <c r="L1428" s="39"/>
      <c r="M1428" s="39"/>
      <c r="N1428" s="39"/>
      <c r="O1428" s="39"/>
    </row>
    <row r="1429" spans="12:15" ht="20.25">
      <c r="L1429" s="39"/>
      <c r="M1429" s="39"/>
      <c r="N1429" s="39"/>
      <c r="O1429" s="39"/>
    </row>
    <row r="1430" spans="12:15" ht="20.25">
      <c r="L1430" s="39"/>
      <c r="M1430" s="39"/>
      <c r="N1430" s="39"/>
      <c r="O1430" s="39"/>
    </row>
    <row r="1431" spans="12:15" ht="20.25">
      <c r="L1431" s="39"/>
      <c r="M1431" s="39"/>
      <c r="N1431" s="39"/>
      <c r="O1431" s="39"/>
    </row>
    <row r="1432" spans="12:15" ht="20.25">
      <c r="L1432" s="39"/>
      <c r="M1432" s="39"/>
      <c r="N1432" s="39"/>
      <c r="O1432" s="39"/>
    </row>
    <row r="1433" spans="12:15" ht="20.25">
      <c r="L1433" s="39"/>
      <c r="M1433" s="39"/>
      <c r="N1433" s="39"/>
      <c r="O1433" s="39"/>
    </row>
    <row r="1434" spans="12:15" ht="20.25">
      <c r="L1434" s="39"/>
      <c r="M1434" s="39"/>
      <c r="N1434" s="39"/>
      <c r="O1434" s="39"/>
    </row>
    <row r="1435" spans="12:15" ht="20.25">
      <c r="L1435" s="39"/>
      <c r="M1435" s="39"/>
      <c r="N1435" s="39"/>
      <c r="O1435" s="39"/>
    </row>
    <row r="1436" spans="12:15" ht="20.25">
      <c r="L1436" s="39"/>
      <c r="M1436" s="39"/>
      <c r="N1436" s="39"/>
      <c r="O1436" s="39"/>
    </row>
    <row r="1437" spans="12:15" ht="20.25">
      <c r="L1437" s="39"/>
      <c r="M1437" s="39"/>
      <c r="N1437" s="39"/>
      <c r="O1437" s="39"/>
    </row>
    <row r="1438" spans="12:15" ht="20.25">
      <c r="L1438" s="39"/>
      <c r="M1438" s="39"/>
      <c r="N1438" s="39"/>
      <c r="O1438" s="39"/>
    </row>
    <row r="1439" spans="12:15" ht="20.25">
      <c r="L1439" s="39"/>
      <c r="M1439" s="39"/>
      <c r="N1439" s="39"/>
      <c r="O1439" s="39"/>
    </row>
    <row r="1440" spans="12:15" ht="20.25">
      <c r="L1440" s="39"/>
      <c r="M1440" s="39"/>
      <c r="N1440" s="39"/>
      <c r="O1440" s="39"/>
    </row>
    <row r="1441" spans="12:15" ht="20.25">
      <c r="L1441" s="39"/>
      <c r="M1441" s="39"/>
      <c r="N1441" s="39"/>
      <c r="O1441" s="39"/>
    </row>
    <row r="1442" spans="12:15" ht="20.25">
      <c r="L1442" s="39"/>
      <c r="M1442" s="39"/>
      <c r="N1442" s="39"/>
      <c r="O1442" s="39"/>
    </row>
    <row r="1443" spans="12:15" ht="20.25">
      <c r="L1443" s="39"/>
      <c r="M1443" s="39"/>
      <c r="N1443" s="39"/>
      <c r="O1443" s="39"/>
    </row>
    <row r="1444" spans="12:15" ht="20.25">
      <c r="L1444" s="39"/>
      <c r="M1444" s="39"/>
      <c r="N1444" s="39"/>
      <c r="O1444" s="39"/>
    </row>
    <row r="1445" spans="12:15" ht="20.25">
      <c r="L1445" s="39"/>
      <c r="M1445" s="39"/>
      <c r="N1445" s="39"/>
      <c r="O1445" s="39"/>
    </row>
    <row r="1446" spans="12:15" ht="20.25">
      <c r="L1446" s="39"/>
      <c r="M1446" s="39"/>
      <c r="N1446" s="39"/>
      <c r="O1446" s="39"/>
    </row>
    <row r="1447" spans="12:15" ht="20.25">
      <c r="L1447" s="39"/>
      <c r="M1447" s="39"/>
      <c r="N1447" s="39"/>
      <c r="O1447" s="39"/>
    </row>
    <row r="1448" spans="12:15" ht="20.25">
      <c r="L1448" s="39"/>
      <c r="M1448" s="39"/>
      <c r="N1448" s="39"/>
      <c r="O1448" s="39"/>
    </row>
    <row r="1449" spans="12:15" ht="20.25">
      <c r="L1449" s="39"/>
      <c r="M1449" s="39"/>
      <c r="N1449" s="39"/>
      <c r="O1449" s="39"/>
    </row>
    <row r="1450" spans="12:15" ht="20.25">
      <c r="L1450" s="39"/>
      <c r="M1450" s="39"/>
      <c r="N1450" s="39"/>
      <c r="O1450" s="39"/>
    </row>
    <row r="1451" spans="12:15" ht="20.25">
      <c r="L1451" s="39"/>
      <c r="M1451" s="39"/>
      <c r="N1451" s="39"/>
      <c r="O1451" s="39"/>
    </row>
    <row r="1452" spans="12:15" ht="20.25">
      <c r="L1452" s="39"/>
      <c r="M1452" s="39"/>
      <c r="N1452" s="39"/>
      <c r="O1452" s="39"/>
    </row>
    <row r="1453" spans="12:15" ht="20.25">
      <c r="L1453" s="39"/>
      <c r="M1453" s="39"/>
      <c r="N1453" s="39"/>
      <c r="O1453" s="39"/>
    </row>
    <row r="1454" spans="12:15" ht="20.25">
      <c r="L1454" s="39"/>
      <c r="M1454" s="39"/>
      <c r="N1454" s="39"/>
      <c r="O1454" s="39"/>
    </row>
    <row r="1455" spans="12:15" ht="20.25">
      <c r="L1455" s="39"/>
      <c r="M1455" s="39"/>
      <c r="N1455" s="39"/>
      <c r="O1455" s="39"/>
    </row>
    <row r="1456" spans="12:15" ht="20.25">
      <c r="L1456" s="39"/>
      <c r="M1456" s="39"/>
      <c r="N1456" s="39"/>
      <c r="O1456" s="39"/>
    </row>
    <row r="1457" spans="12:15" ht="20.25">
      <c r="L1457" s="39"/>
      <c r="M1457" s="39"/>
      <c r="N1457" s="39"/>
      <c r="O1457" s="39"/>
    </row>
    <row r="1458" spans="12:15" ht="20.25">
      <c r="L1458" s="39"/>
      <c r="M1458" s="39"/>
      <c r="N1458" s="39"/>
      <c r="O1458" s="39"/>
    </row>
    <row r="1459" spans="12:15" ht="20.25">
      <c r="L1459" s="39"/>
      <c r="M1459" s="39"/>
      <c r="N1459" s="39"/>
      <c r="O1459" s="39"/>
    </row>
    <row r="1460" spans="12:15" ht="20.25">
      <c r="L1460" s="39"/>
      <c r="M1460" s="39"/>
      <c r="N1460" s="39"/>
      <c r="O1460" s="39"/>
    </row>
    <row r="1461" spans="12:15" ht="20.25">
      <c r="L1461" s="39"/>
      <c r="M1461" s="39"/>
      <c r="N1461" s="39"/>
      <c r="O1461" s="39"/>
    </row>
    <row r="1462" spans="12:15" ht="20.25">
      <c r="L1462" s="39"/>
      <c r="M1462" s="39"/>
      <c r="N1462" s="39"/>
      <c r="O1462" s="39"/>
    </row>
    <row r="1463" spans="12:15" ht="20.25">
      <c r="L1463" s="39"/>
      <c r="M1463" s="39"/>
      <c r="N1463" s="39"/>
      <c r="O1463" s="39"/>
    </row>
    <row r="1464" spans="12:15" ht="20.25">
      <c r="L1464" s="39"/>
      <c r="M1464" s="39"/>
      <c r="N1464" s="39"/>
      <c r="O1464" s="39"/>
    </row>
    <row r="1465" spans="12:15" ht="20.25">
      <c r="L1465" s="39"/>
      <c r="M1465" s="39"/>
      <c r="N1465" s="39"/>
      <c r="O1465" s="39"/>
    </row>
    <row r="1466" spans="12:15" ht="20.25">
      <c r="L1466" s="39"/>
      <c r="M1466" s="39"/>
      <c r="N1466" s="39"/>
      <c r="O1466" s="39"/>
    </row>
    <row r="1467" spans="12:15" ht="20.25">
      <c r="L1467" s="39"/>
      <c r="M1467" s="39"/>
      <c r="N1467" s="39"/>
      <c r="O1467" s="39"/>
    </row>
    <row r="1468" spans="12:15" ht="20.25">
      <c r="L1468" s="39"/>
      <c r="M1468" s="39"/>
      <c r="N1468" s="39"/>
      <c r="O1468" s="39"/>
    </row>
    <row r="1469" spans="12:15" ht="20.25">
      <c r="L1469" s="39"/>
      <c r="M1469" s="39"/>
      <c r="N1469" s="39"/>
      <c r="O1469" s="39"/>
    </row>
    <row r="1470" spans="12:15" ht="20.25">
      <c r="L1470" s="39"/>
      <c r="M1470" s="39"/>
      <c r="N1470" s="39"/>
      <c r="O1470" s="39"/>
    </row>
    <row r="1471" spans="12:15" ht="20.25">
      <c r="L1471" s="39"/>
      <c r="M1471" s="39"/>
      <c r="N1471" s="39"/>
      <c r="O1471" s="39"/>
    </row>
    <row r="1472" spans="12:15" ht="20.25">
      <c r="L1472" s="39"/>
      <c r="M1472" s="39"/>
      <c r="N1472" s="39"/>
      <c r="O1472" s="39"/>
    </row>
    <row r="1473" spans="12:15" ht="20.25">
      <c r="L1473" s="39"/>
      <c r="M1473" s="39"/>
      <c r="N1473" s="39"/>
      <c r="O1473" s="39"/>
    </row>
    <row r="1474" spans="12:15" ht="20.25">
      <c r="L1474" s="39"/>
      <c r="M1474" s="39"/>
      <c r="N1474" s="39"/>
      <c r="O1474" s="39"/>
    </row>
    <row r="1475" spans="12:15" ht="20.25">
      <c r="L1475" s="39"/>
      <c r="M1475" s="39"/>
      <c r="N1475" s="39"/>
      <c r="O1475" s="39"/>
    </row>
    <row r="1476" spans="12:15" ht="20.25">
      <c r="L1476" s="39"/>
      <c r="M1476" s="39"/>
      <c r="N1476" s="39"/>
      <c r="O1476" s="39"/>
    </row>
    <row r="1477" spans="12:15" ht="20.25">
      <c r="L1477" s="39"/>
      <c r="M1477" s="39"/>
      <c r="N1477" s="39"/>
      <c r="O1477" s="39"/>
    </row>
    <row r="1478" spans="12:15" ht="20.25">
      <c r="L1478" s="39"/>
      <c r="M1478" s="39"/>
      <c r="N1478" s="39"/>
      <c r="O1478" s="39"/>
    </row>
    <row r="1479" spans="12:15" ht="20.25">
      <c r="L1479" s="39"/>
      <c r="M1479" s="39"/>
      <c r="N1479" s="39"/>
      <c r="O1479" s="39"/>
    </row>
    <row r="1480" spans="12:15" ht="20.25">
      <c r="L1480" s="39"/>
      <c r="M1480" s="39"/>
      <c r="N1480" s="39"/>
      <c r="O1480" s="39"/>
    </row>
    <row r="1481" spans="12:15" ht="20.25">
      <c r="L1481" s="39"/>
      <c r="M1481" s="39"/>
      <c r="N1481" s="39"/>
      <c r="O1481" s="39"/>
    </row>
    <row r="1482" spans="12:15" ht="20.25">
      <c r="L1482" s="39"/>
      <c r="M1482" s="39"/>
      <c r="N1482" s="39"/>
      <c r="O1482" s="39"/>
    </row>
    <row r="1483" spans="12:15" ht="20.25">
      <c r="L1483" s="39"/>
      <c r="M1483" s="39"/>
      <c r="N1483" s="39"/>
      <c r="O1483" s="39"/>
    </row>
    <row r="1484" spans="12:15" ht="20.25">
      <c r="L1484" s="39"/>
      <c r="M1484" s="39"/>
      <c r="N1484" s="39"/>
      <c r="O1484" s="39"/>
    </row>
    <row r="1485" spans="12:15" ht="20.25">
      <c r="L1485" s="39"/>
      <c r="M1485" s="39"/>
      <c r="N1485" s="39"/>
      <c r="O1485" s="39"/>
    </row>
    <row r="1486" spans="12:15" ht="20.25">
      <c r="L1486" s="39"/>
      <c r="M1486" s="39"/>
      <c r="N1486" s="39"/>
      <c r="O1486" s="39"/>
    </row>
    <row r="1487" spans="12:15" ht="20.25">
      <c r="L1487" s="39"/>
      <c r="M1487" s="39"/>
      <c r="N1487" s="39"/>
      <c r="O1487" s="39"/>
    </row>
    <row r="1488" spans="12:15" ht="20.25">
      <c r="L1488" s="39"/>
      <c r="M1488" s="39"/>
      <c r="N1488" s="39"/>
      <c r="O1488" s="39"/>
    </row>
    <row r="1489" spans="12:15" ht="20.25">
      <c r="L1489" s="39"/>
      <c r="M1489" s="39"/>
      <c r="N1489" s="39"/>
      <c r="O1489" s="39"/>
    </row>
    <row r="1490" spans="12:15" ht="20.25">
      <c r="L1490" s="39"/>
      <c r="M1490" s="39"/>
      <c r="N1490" s="39"/>
      <c r="O1490" s="39"/>
    </row>
    <row r="1491" spans="12:15" ht="20.25">
      <c r="L1491" s="39"/>
      <c r="M1491" s="39"/>
      <c r="N1491" s="39"/>
      <c r="O1491" s="39"/>
    </row>
    <row r="1492" spans="12:15" ht="20.25">
      <c r="L1492" s="39"/>
      <c r="M1492" s="39"/>
      <c r="N1492" s="39"/>
      <c r="O1492" s="39"/>
    </row>
    <row r="1493" spans="12:15" ht="20.25">
      <c r="L1493" s="39"/>
      <c r="M1493" s="39"/>
      <c r="N1493" s="39"/>
      <c r="O1493" s="39"/>
    </row>
    <row r="1494" spans="12:15" ht="20.25">
      <c r="L1494" s="39"/>
      <c r="M1494" s="39"/>
      <c r="N1494" s="39"/>
      <c r="O1494" s="39"/>
    </row>
    <row r="1495" spans="12:15" ht="20.25">
      <c r="L1495" s="39"/>
      <c r="M1495" s="39"/>
      <c r="N1495" s="39"/>
      <c r="O1495" s="39"/>
    </row>
    <row r="1496" spans="12:15" ht="20.25">
      <c r="L1496" s="39"/>
      <c r="M1496" s="39"/>
      <c r="N1496" s="39"/>
      <c r="O1496" s="39"/>
    </row>
    <row r="1497" spans="12:15" ht="20.25">
      <c r="L1497" s="39"/>
      <c r="M1497" s="39"/>
      <c r="N1497" s="39"/>
      <c r="O1497" s="39"/>
    </row>
    <row r="1498" spans="12:15" ht="20.25">
      <c r="L1498" s="39"/>
      <c r="M1498" s="39"/>
      <c r="N1498" s="39"/>
      <c r="O1498" s="39"/>
    </row>
    <row r="1499" spans="12:15" ht="20.25">
      <c r="L1499" s="39"/>
      <c r="M1499" s="39"/>
      <c r="N1499" s="39"/>
      <c r="O1499" s="39"/>
    </row>
    <row r="1500" spans="12:15" ht="20.25">
      <c r="L1500" s="39"/>
      <c r="M1500" s="39"/>
      <c r="N1500" s="39"/>
      <c r="O1500" s="39"/>
    </row>
    <row r="1501" spans="12:15" ht="20.25">
      <c r="L1501" s="39"/>
      <c r="M1501" s="39"/>
      <c r="N1501" s="39"/>
      <c r="O1501" s="39"/>
    </row>
    <row r="1502" spans="12:15" ht="20.25">
      <c r="L1502" s="39"/>
      <c r="M1502" s="39"/>
      <c r="N1502" s="39"/>
      <c r="O1502" s="39"/>
    </row>
    <row r="1503" spans="12:15" ht="20.25">
      <c r="L1503" s="39"/>
      <c r="M1503" s="39"/>
      <c r="N1503" s="39"/>
      <c r="O1503" s="39"/>
    </row>
    <row r="1504" spans="12:15" ht="20.25">
      <c r="L1504" s="39"/>
      <c r="M1504" s="39"/>
      <c r="N1504" s="39"/>
      <c r="O1504" s="39"/>
    </row>
    <row r="1505" spans="12:15" ht="20.25">
      <c r="L1505" s="39"/>
      <c r="M1505" s="39"/>
      <c r="N1505" s="39"/>
      <c r="O1505" s="39"/>
    </row>
    <row r="1506" spans="12:15" ht="20.25">
      <c r="L1506" s="39"/>
      <c r="M1506" s="39"/>
      <c r="N1506" s="39"/>
      <c r="O1506" s="39"/>
    </row>
    <row r="1507" spans="12:15" ht="20.25">
      <c r="L1507" s="39"/>
      <c r="M1507" s="39"/>
      <c r="N1507" s="39"/>
      <c r="O1507" s="39"/>
    </row>
    <row r="1508" spans="12:15" ht="20.25">
      <c r="L1508" s="39"/>
      <c r="M1508" s="39"/>
      <c r="N1508" s="39"/>
      <c r="O1508" s="39"/>
    </row>
    <row r="1509" spans="12:15" ht="20.25">
      <c r="L1509" s="39"/>
      <c r="M1509" s="39"/>
      <c r="N1509" s="39"/>
      <c r="O1509" s="39"/>
    </row>
    <row r="1510" spans="12:15" ht="20.25">
      <c r="L1510" s="39"/>
      <c r="M1510" s="39"/>
      <c r="N1510" s="39"/>
      <c r="O1510" s="39"/>
    </row>
    <row r="1511" spans="12:15" ht="20.25">
      <c r="L1511" s="39"/>
      <c r="M1511" s="39"/>
      <c r="N1511" s="39"/>
      <c r="O1511" s="39"/>
    </row>
    <row r="1512" spans="12:15" ht="20.25">
      <c r="L1512" s="39"/>
      <c r="M1512" s="39"/>
      <c r="N1512" s="39"/>
      <c r="O1512" s="39"/>
    </row>
    <row r="1513" spans="12:15" ht="20.25">
      <c r="L1513" s="39"/>
      <c r="M1513" s="39"/>
      <c r="N1513" s="39"/>
      <c r="O1513" s="39"/>
    </row>
    <row r="1514" spans="12:15" ht="20.25">
      <c r="L1514" s="39"/>
      <c r="M1514" s="39"/>
      <c r="N1514" s="39"/>
      <c r="O1514" s="39"/>
    </row>
    <row r="1515" spans="12:15" ht="20.25">
      <c r="L1515" s="39"/>
      <c r="M1515" s="39"/>
      <c r="N1515" s="39"/>
      <c r="O1515" s="39"/>
    </row>
    <row r="1516" spans="12:15" ht="20.25">
      <c r="L1516" s="39"/>
      <c r="M1516" s="39"/>
      <c r="N1516" s="39"/>
      <c r="O1516" s="39"/>
    </row>
    <row r="1517" spans="12:15" ht="20.25">
      <c r="L1517" s="39"/>
      <c r="M1517" s="39"/>
      <c r="N1517" s="39"/>
      <c r="O1517" s="39"/>
    </row>
    <row r="1518" spans="12:15" ht="20.25">
      <c r="L1518" s="39"/>
      <c r="M1518" s="39"/>
      <c r="N1518" s="39"/>
      <c r="O1518" s="39"/>
    </row>
    <row r="1519" spans="12:15" ht="20.25">
      <c r="L1519" s="39"/>
      <c r="M1519" s="39"/>
      <c r="N1519" s="39"/>
      <c r="O1519" s="39"/>
    </row>
    <row r="1520" spans="12:15" ht="20.25">
      <c r="L1520" s="39"/>
      <c r="M1520" s="39"/>
      <c r="N1520" s="39"/>
      <c r="O1520" s="39"/>
    </row>
    <row r="1521" spans="12:15" ht="20.25">
      <c r="L1521" s="39"/>
      <c r="M1521" s="39"/>
      <c r="N1521" s="39"/>
      <c r="O1521" s="39"/>
    </row>
    <row r="1522" spans="12:15" ht="20.25">
      <c r="L1522" s="39"/>
      <c r="M1522" s="39"/>
      <c r="N1522" s="39"/>
      <c r="O1522" s="39"/>
    </row>
    <row r="1523" spans="12:15" ht="20.25">
      <c r="L1523" s="39"/>
      <c r="M1523" s="39"/>
      <c r="N1523" s="39"/>
      <c r="O1523" s="39"/>
    </row>
    <row r="1524" spans="12:15" ht="20.25">
      <c r="L1524" s="39"/>
      <c r="M1524" s="39"/>
      <c r="N1524" s="39"/>
      <c r="O1524" s="39"/>
    </row>
    <row r="1525" spans="12:15" ht="20.25">
      <c r="L1525" s="39"/>
      <c r="M1525" s="39"/>
      <c r="N1525" s="39"/>
      <c r="O1525" s="39"/>
    </row>
    <row r="1526" spans="12:15" ht="20.25">
      <c r="L1526" s="39"/>
      <c r="M1526" s="39"/>
      <c r="N1526" s="39"/>
      <c r="O1526" s="39"/>
    </row>
    <row r="1527" spans="12:15" ht="20.25">
      <c r="L1527" s="39"/>
      <c r="M1527" s="39"/>
      <c r="N1527" s="39"/>
      <c r="O1527" s="39"/>
    </row>
    <row r="1528" spans="12:15" ht="20.25">
      <c r="L1528" s="39"/>
      <c r="M1528" s="39"/>
      <c r="N1528" s="39"/>
      <c r="O1528" s="39"/>
    </row>
    <row r="1529" spans="12:15" ht="20.25">
      <c r="L1529" s="39"/>
      <c r="M1529" s="39"/>
      <c r="N1529" s="39"/>
      <c r="O1529" s="39"/>
    </row>
    <row r="1530" spans="12:15" ht="20.25">
      <c r="L1530" s="39"/>
      <c r="M1530" s="39"/>
      <c r="N1530" s="39"/>
      <c r="O1530" s="39"/>
    </row>
    <row r="1531" spans="12:15" ht="20.25">
      <c r="L1531" s="39"/>
      <c r="M1531" s="39"/>
      <c r="N1531" s="39"/>
      <c r="O1531" s="39"/>
    </row>
    <row r="1532" spans="12:15" ht="20.25">
      <c r="L1532" s="39"/>
      <c r="M1532" s="39"/>
      <c r="N1532" s="39"/>
      <c r="O1532" s="39"/>
    </row>
    <row r="1533" spans="12:15" ht="20.25">
      <c r="L1533" s="39"/>
      <c r="M1533" s="39"/>
      <c r="N1533" s="39"/>
      <c r="O1533" s="39"/>
    </row>
    <row r="1534" spans="12:15" ht="20.25">
      <c r="L1534" s="39"/>
      <c r="M1534" s="39"/>
      <c r="N1534" s="39"/>
      <c r="O1534" s="39"/>
    </row>
    <row r="1535" spans="12:15" ht="20.25">
      <c r="L1535" s="39"/>
      <c r="M1535" s="39"/>
      <c r="N1535" s="39"/>
      <c r="O1535" s="39"/>
    </row>
    <row r="1536" spans="12:15" ht="20.25">
      <c r="L1536" s="39"/>
      <c r="M1536" s="39"/>
      <c r="N1536" s="39"/>
      <c r="O1536" s="39"/>
    </row>
    <row r="1537" spans="12:15" ht="20.25">
      <c r="L1537" s="39"/>
      <c r="M1537" s="39"/>
      <c r="N1537" s="39"/>
      <c r="O1537" s="39"/>
    </row>
    <row r="1538" spans="12:15" ht="20.25">
      <c r="L1538" s="39"/>
      <c r="M1538" s="39"/>
      <c r="N1538" s="39"/>
      <c r="O1538" s="39"/>
    </row>
    <row r="1539" spans="12:15" ht="20.25">
      <c r="L1539" s="39"/>
      <c r="M1539" s="39"/>
      <c r="N1539" s="39"/>
      <c r="O1539" s="39"/>
    </row>
    <row r="1540" spans="12:15" ht="20.25">
      <c r="L1540" s="39"/>
      <c r="M1540" s="39"/>
      <c r="N1540" s="39"/>
      <c r="O1540" s="39"/>
    </row>
    <row r="1541" spans="12:15" ht="20.25">
      <c r="L1541" s="39"/>
      <c r="M1541" s="39"/>
      <c r="N1541" s="39"/>
      <c r="O1541" s="39"/>
    </row>
    <row r="1542" spans="12:15" ht="20.25">
      <c r="L1542" s="39"/>
      <c r="M1542" s="39"/>
      <c r="N1542" s="39"/>
      <c r="O1542" s="39"/>
    </row>
    <row r="1543" spans="12:15" ht="20.25">
      <c r="L1543" s="39"/>
      <c r="M1543" s="39"/>
      <c r="N1543" s="39"/>
      <c r="O1543" s="39"/>
    </row>
    <row r="1544" spans="12:15" ht="20.25">
      <c r="L1544" s="39"/>
      <c r="M1544" s="39"/>
      <c r="N1544" s="39"/>
      <c r="O1544" s="39"/>
    </row>
    <row r="1545" spans="12:15" ht="20.25">
      <c r="L1545" s="39"/>
      <c r="M1545" s="39"/>
      <c r="N1545" s="39"/>
      <c r="O1545" s="39"/>
    </row>
    <row r="1546" spans="12:15" ht="20.25">
      <c r="L1546" s="39"/>
      <c r="M1546" s="39"/>
      <c r="N1546" s="39"/>
      <c r="O1546" s="39"/>
    </row>
    <row r="1547" spans="12:15" ht="20.25">
      <c r="L1547" s="39"/>
      <c r="M1547" s="39"/>
      <c r="N1547" s="39"/>
      <c r="O1547" s="39"/>
    </row>
    <row r="1548" spans="12:15" ht="20.25">
      <c r="L1548" s="39"/>
      <c r="M1548" s="39"/>
      <c r="N1548" s="39"/>
      <c r="O1548" s="39"/>
    </row>
    <row r="1549" spans="12:15" ht="20.25">
      <c r="L1549" s="39"/>
      <c r="M1549" s="39"/>
      <c r="N1549" s="39"/>
      <c r="O1549" s="39"/>
    </row>
    <row r="1550" spans="12:15" ht="20.25">
      <c r="L1550" s="39"/>
      <c r="M1550" s="39"/>
      <c r="N1550" s="39"/>
      <c r="O1550" s="39"/>
    </row>
    <row r="1551" spans="12:15" ht="20.25">
      <c r="L1551" s="39"/>
      <c r="M1551" s="39"/>
      <c r="N1551" s="39"/>
      <c r="O1551" s="39"/>
    </row>
    <row r="1552" spans="12:15" ht="20.25">
      <c r="L1552" s="39"/>
      <c r="M1552" s="39"/>
      <c r="N1552" s="39"/>
      <c r="O1552" s="39"/>
    </row>
    <row r="1553" spans="12:15" ht="20.25">
      <c r="L1553" s="39"/>
      <c r="M1553" s="39"/>
      <c r="N1553" s="39"/>
      <c r="O1553" s="39"/>
    </row>
    <row r="1554" spans="12:15" ht="20.25">
      <c r="L1554" s="39"/>
      <c r="M1554" s="39"/>
      <c r="N1554" s="39"/>
      <c r="O1554" s="39"/>
    </row>
    <row r="1555" spans="12:15" ht="20.25">
      <c r="L1555" s="39"/>
      <c r="M1555" s="39"/>
      <c r="N1555" s="39"/>
      <c r="O1555" s="39"/>
    </row>
    <row r="1556" spans="12:15" ht="20.25">
      <c r="L1556" s="39"/>
      <c r="M1556" s="39"/>
      <c r="N1556" s="39"/>
      <c r="O1556" s="39"/>
    </row>
    <row r="1557" spans="12:15" ht="20.25">
      <c r="L1557" s="39"/>
      <c r="M1557" s="39"/>
      <c r="N1557" s="39"/>
      <c r="O1557" s="39"/>
    </row>
    <row r="1558" spans="12:15" ht="20.25">
      <c r="L1558" s="39"/>
      <c r="M1558" s="39"/>
      <c r="N1558" s="39"/>
      <c r="O1558" s="39"/>
    </row>
    <row r="1559" spans="12:15" ht="20.25">
      <c r="L1559" s="39"/>
      <c r="M1559" s="39"/>
      <c r="N1559" s="39"/>
      <c r="O1559" s="39"/>
    </row>
    <row r="1560" spans="12:15" ht="20.25">
      <c r="L1560" s="39"/>
      <c r="M1560" s="39"/>
      <c r="N1560" s="39"/>
      <c r="O1560" s="39"/>
    </row>
    <row r="1561" spans="12:15" ht="20.25">
      <c r="L1561" s="39"/>
      <c r="M1561" s="39"/>
      <c r="N1561" s="39"/>
      <c r="O1561" s="39"/>
    </row>
    <row r="1562" spans="12:15" ht="20.25">
      <c r="L1562" s="39"/>
      <c r="M1562" s="39"/>
      <c r="N1562" s="39"/>
      <c r="O1562" s="39"/>
    </row>
    <row r="1563" spans="12:15" ht="20.25">
      <c r="L1563" s="39"/>
      <c r="M1563" s="39"/>
      <c r="N1563" s="39"/>
      <c r="O1563" s="39"/>
    </row>
    <row r="1564" spans="12:15" ht="20.25">
      <c r="L1564" s="39"/>
      <c r="M1564" s="39"/>
      <c r="N1564" s="39"/>
      <c r="O1564" s="39"/>
    </row>
    <row r="1565" spans="12:15" ht="20.25">
      <c r="L1565" s="39"/>
      <c r="M1565" s="39"/>
      <c r="N1565" s="39"/>
      <c r="O1565" s="39"/>
    </row>
    <row r="1566" spans="12:15" ht="20.25">
      <c r="L1566" s="39"/>
      <c r="M1566" s="39"/>
      <c r="N1566" s="39"/>
      <c r="O1566" s="39"/>
    </row>
    <row r="1567" spans="12:15" ht="20.25">
      <c r="L1567" s="39"/>
      <c r="M1567" s="39"/>
      <c r="N1567" s="39"/>
      <c r="O1567" s="39"/>
    </row>
    <row r="1568" spans="12:15" ht="20.25">
      <c r="L1568" s="39"/>
      <c r="M1568" s="39"/>
      <c r="N1568" s="39"/>
      <c r="O1568" s="39"/>
    </row>
    <row r="1569" spans="12:15" ht="20.25">
      <c r="L1569" s="39"/>
      <c r="M1569" s="39"/>
      <c r="N1569" s="39"/>
      <c r="O1569" s="39"/>
    </row>
    <row r="1570" spans="12:15" ht="20.25">
      <c r="L1570" s="39"/>
      <c r="M1570" s="39"/>
      <c r="N1570" s="39"/>
      <c r="O1570" s="39"/>
    </row>
    <row r="1571" spans="12:15" ht="20.25">
      <c r="L1571" s="39"/>
      <c r="M1571" s="39"/>
      <c r="N1571" s="39"/>
      <c r="O1571" s="39"/>
    </row>
    <row r="1572" spans="12:15" ht="20.25">
      <c r="L1572" s="39"/>
      <c r="M1572" s="39"/>
      <c r="N1572" s="39"/>
      <c r="O1572" s="39"/>
    </row>
    <row r="1573" spans="12:15" ht="20.25">
      <c r="L1573" s="39"/>
      <c r="M1573" s="39"/>
      <c r="N1573" s="39"/>
      <c r="O1573" s="39"/>
    </row>
    <row r="1574" spans="12:15" ht="20.25">
      <c r="L1574" s="39"/>
      <c r="M1574" s="39"/>
      <c r="N1574" s="39"/>
      <c r="O1574" s="39"/>
    </row>
    <row r="1575" spans="12:15" ht="20.25">
      <c r="L1575" s="39"/>
      <c r="M1575" s="39"/>
      <c r="N1575" s="39"/>
      <c r="O1575" s="39"/>
    </row>
    <row r="1576" spans="12:15" ht="20.25">
      <c r="L1576" s="39"/>
      <c r="M1576" s="39"/>
      <c r="N1576" s="39"/>
      <c r="O1576" s="39"/>
    </row>
    <row r="1577" spans="12:15" ht="20.25">
      <c r="L1577" s="39"/>
      <c r="M1577" s="39"/>
      <c r="N1577" s="39"/>
      <c r="O1577" s="39"/>
    </row>
    <row r="1578" spans="12:15" ht="20.25">
      <c r="L1578" s="39"/>
      <c r="M1578" s="39"/>
      <c r="N1578" s="39"/>
      <c r="O1578" s="39"/>
    </row>
    <row r="1579" spans="12:15" ht="20.25">
      <c r="L1579" s="39"/>
      <c r="M1579" s="39"/>
      <c r="N1579" s="39"/>
      <c r="O1579" s="39"/>
    </row>
    <row r="1580" spans="12:15" ht="20.25">
      <c r="L1580" s="39"/>
      <c r="M1580" s="39"/>
      <c r="N1580" s="39"/>
      <c r="O1580" s="39"/>
    </row>
    <row r="1581" spans="12:15" ht="20.25">
      <c r="L1581" s="39"/>
      <c r="M1581" s="39"/>
      <c r="N1581" s="39"/>
      <c r="O1581" s="39"/>
    </row>
    <row r="1582" spans="12:15" ht="20.25">
      <c r="L1582" s="39"/>
      <c r="M1582" s="39"/>
      <c r="N1582" s="39"/>
      <c r="O1582" s="39"/>
    </row>
    <row r="1583" spans="12:15" ht="20.25">
      <c r="L1583" s="39"/>
      <c r="M1583" s="39"/>
      <c r="N1583" s="39"/>
      <c r="O1583" s="39"/>
    </row>
    <row r="1584" spans="12:15" ht="20.25">
      <c r="L1584" s="39"/>
      <c r="M1584" s="39"/>
      <c r="N1584" s="39"/>
      <c r="O1584" s="39"/>
    </row>
    <row r="1585" spans="12:15" ht="20.25">
      <c r="L1585" s="39"/>
      <c r="M1585" s="39"/>
      <c r="N1585" s="39"/>
      <c r="O1585" s="39"/>
    </row>
    <row r="1586" spans="12:15" ht="20.25">
      <c r="L1586" s="39"/>
      <c r="M1586" s="39"/>
      <c r="N1586" s="39"/>
      <c r="O1586" s="39"/>
    </row>
    <row r="1587" spans="12:15" ht="20.25">
      <c r="L1587" s="39"/>
      <c r="M1587" s="39"/>
      <c r="N1587" s="39"/>
      <c r="O1587" s="39"/>
    </row>
    <row r="1588" spans="12:15" ht="20.25">
      <c r="L1588" s="39"/>
      <c r="M1588" s="39"/>
      <c r="N1588" s="39"/>
      <c r="O1588" s="39"/>
    </row>
    <row r="1589" spans="12:15" ht="20.25">
      <c r="L1589" s="39"/>
      <c r="M1589" s="39"/>
      <c r="N1589" s="39"/>
      <c r="O1589" s="39"/>
    </row>
    <row r="1590" spans="12:15" ht="20.25">
      <c r="L1590" s="39"/>
      <c r="M1590" s="39"/>
      <c r="N1590" s="39"/>
      <c r="O1590" s="39"/>
    </row>
    <row r="1591" spans="12:15" ht="20.25">
      <c r="L1591" s="39"/>
      <c r="M1591" s="39"/>
      <c r="N1591" s="39"/>
      <c r="O1591" s="39"/>
    </row>
    <row r="1592" spans="12:15" ht="20.25">
      <c r="L1592" s="39"/>
      <c r="M1592" s="39"/>
      <c r="N1592" s="39"/>
      <c r="O1592" s="39"/>
    </row>
    <row r="1593" spans="12:15" ht="20.25">
      <c r="L1593" s="39"/>
      <c r="M1593" s="39"/>
      <c r="N1593" s="39"/>
      <c r="O1593" s="39"/>
    </row>
    <row r="1594" spans="12:15" ht="20.25">
      <c r="L1594" s="39"/>
      <c r="M1594" s="39"/>
      <c r="N1594" s="39"/>
      <c r="O1594" s="39"/>
    </row>
    <row r="1595" spans="12:15" ht="20.25">
      <c r="L1595" s="39"/>
      <c r="M1595" s="39"/>
      <c r="N1595" s="39"/>
      <c r="O1595" s="39"/>
    </row>
    <row r="1596" spans="12:15" ht="20.25">
      <c r="L1596" s="39"/>
      <c r="M1596" s="39"/>
      <c r="N1596" s="39"/>
      <c r="O1596" s="39"/>
    </row>
    <row r="1597" spans="12:15" ht="20.25">
      <c r="L1597" s="39"/>
      <c r="M1597" s="39"/>
      <c r="N1597" s="39"/>
      <c r="O1597" s="39"/>
    </row>
    <row r="1598" spans="12:15" ht="20.25">
      <c r="L1598" s="39"/>
      <c r="M1598" s="39"/>
      <c r="N1598" s="39"/>
      <c r="O1598" s="39"/>
    </row>
    <row r="1599" spans="12:15" ht="20.25">
      <c r="L1599" s="39"/>
      <c r="M1599" s="39"/>
      <c r="N1599" s="39"/>
      <c r="O1599" s="39"/>
    </row>
    <row r="1600" spans="12:15" ht="20.25">
      <c r="L1600" s="39"/>
      <c r="M1600" s="39"/>
      <c r="N1600" s="39"/>
      <c r="O1600" s="39"/>
    </row>
    <row r="1601" spans="12:15" ht="20.25">
      <c r="L1601" s="39"/>
      <c r="M1601" s="39"/>
      <c r="N1601" s="39"/>
      <c r="O1601" s="39"/>
    </row>
    <row r="1602" spans="12:15" ht="20.25">
      <c r="L1602" s="39"/>
      <c r="M1602" s="39"/>
      <c r="N1602" s="39"/>
      <c r="O1602" s="39"/>
    </row>
    <row r="1603" spans="12:15" ht="20.25">
      <c r="L1603" s="39"/>
      <c r="M1603" s="39"/>
      <c r="N1603" s="39"/>
      <c r="O1603" s="39"/>
    </row>
    <row r="1604" spans="12:15" ht="20.25">
      <c r="L1604" s="39"/>
      <c r="M1604" s="39"/>
      <c r="N1604" s="39"/>
      <c r="O1604" s="39"/>
    </row>
    <row r="1605" spans="12:15" ht="20.25">
      <c r="L1605" s="39"/>
      <c r="M1605" s="39"/>
      <c r="N1605" s="39"/>
      <c r="O1605" s="39"/>
    </row>
    <row r="1606" spans="12:15" ht="20.25">
      <c r="L1606" s="39"/>
      <c r="M1606" s="39"/>
      <c r="N1606" s="39"/>
      <c r="O1606" s="39"/>
    </row>
    <row r="1607" spans="12:15" ht="20.25">
      <c r="L1607" s="39"/>
      <c r="M1607" s="39"/>
      <c r="N1607" s="39"/>
      <c r="O1607" s="39"/>
    </row>
    <row r="1608" spans="12:15" ht="20.25">
      <c r="L1608" s="39"/>
      <c r="M1608" s="39"/>
      <c r="N1608" s="39"/>
      <c r="O1608" s="39"/>
    </row>
    <row r="1609" spans="12:15" ht="20.25">
      <c r="L1609" s="39"/>
      <c r="M1609" s="39"/>
      <c r="N1609" s="39"/>
      <c r="O1609" s="39"/>
    </row>
    <row r="1610" spans="12:15" ht="20.25">
      <c r="L1610" s="39"/>
      <c r="M1610" s="39"/>
      <c r="N1610" s="39"/>
      <c r="O1610" s="39"/>
    </row>
    <row r="1611" spans="12:15" ht="20.25">
      <c r="L1611" s="39"/>
      <c r="M1611" s="39"/>
      <c r="N1611" s="39"/>
      <c r="O1611" s="39"/>
    </row>
    <row r="1612" spans="12:15" ht="20.25">
      <c r="L1612" s="39"/>
      <c r="M1612" s="39"/>
      <c r="N1612" s="39"/>
      <c r="O1612" s="39"/>
    </row>
    <row r="1613" spans="12:15" ht="20.25">
      <c r="L1613" s="39"/>
      <c r="M1613" s="39"/>
      <c r="N1613" s="39"/>
      <c r="O1613" s="39"/>
    </row>
    <row r="1614" spans="12:15" ht="20.25">
      <c r="L1614" s="39"/>
      <c r="M1614" s="39"/>
      <c r="N1614" s="39"/>
      <c r="O1614" s="39"/>
    </row>
    <row r="1615" spans="12:15" ht="20.25">
      <c r="L1615" s="39"/>
      <c r="M1615" s="39"/>
      <c r="N1615" s="39"/>
      <c r="O1615" s="39"/>
    </row>
    <row r="1616" spans="12:15" ht="20.25">
      <c r="L1616" s="39"/>
      <c r="M1616" s="39"/>
      <c r="N1616" s="39"/>
      <c r="O1616" s="39"/>
    </row>
    <row r="1617" spans="12:15" ht="20.25">
      <c r="L1617" s="39"/>
      <c r="M1617" s="39"/>
      <c r="N1617" s="39"/>
      <c r="O1617" s="39"/>
    </row>
    <row r="1618" spans="12:15" ht="20.25">
      <c r="L1618" s="39"/>
      <c r="M1618" s="39"/>
      <c r="N1618" s="39"/>
      <c r="O1618" s="39"/>
    </row>
    <row r="1619" ht="20.25">
      <c r="O1619" s="39"/>
    </row>
    <row r="1620" ht="20.25">
      <c r="O1620" s="39"/>
    </row>
    <row r="1621" ht="20.25">
      <c r="O1621" s="39"/>
    </row>
    <row r="1622" ht="20.25">
      <c r="O1622" s="39"/>
    </row>
    <row r="1623" ht="20.25">
      <c r="O1623" s="39"/>
    </row>
    <row r="1624" ht="20.25">
      <c r="O1624" s="39"/>
    </row>
    <row r="1625" ht="20.25">
      <c r="O1625" s="39"/>
    </row>
    <row r="1626" ht="20.25">
      <c r="O1626" s="39"/>
    </row>
    <row r="1627" ht="20.25">
      <c r="O1627" s="39"/>
    </row>
    <row r="1628" ht="20.25">
      <c r="O1628" s="39"/>
    </row>
    <row r="1629" ht="20.25">
      <c r="O1629" s="39"/>
    </row>
    <row r="1630" ht="20.25">
      <c r="O1630" s="39"/>
    </row>
    <row r="1631" ht="20.25">
      <c r="O1631" s="39"/>
    </row>
    <row r="1632" ht="20.25">
      <c r="O1632" s="39"/>
    </row>
    <row r="1633" ht="20.25">
      <c r="O1633" s="39"/>
    </row>
    <row r="1634" ht="20.25">
      <c r="O1634" s="39"/>
    </row>
    <row r="1635" ht="20.25">
      <c r="O1635" s="39"/>
    </row>
    <row r="1636" ht="20.25">
      <c r="O1636" s="39"/>
    </row>
    <row r="1637" ht="20.25">
      <c r="O1637" s="39"/>
    </row>
    <row r="1638" ht="20.25">
      <c r="O1638" s="39"/>
    </row>
    <row r="1639" ht="20.25">
      <c r="O1639" s="39"/>
    </row>
    <row r="1640" ht="20.25">
      <c r="O1640" s="39"/>
    </row>
    <row r="1641" ht="20.25">
      <c r="O1641" s="39"/>
    </row>
    <row r="1642" ht="20.25">
      <c r="O1642" s="39"/>
    </row>
    <row r="1643" ht="20.25">
      <c r="O1643" s="39"/>
    </row>
    <row r="1644" ht="20.25">
      <c r="O1644" s="39"/>
    </row>
    <row r="1645" ht="20.25">
      <c r="O1645" s="39"/>
    </row>
    <row r="1646" ht="20.25">
      <c r="O1646" s="39"/>
    </row>
    <row r="1647" ht="20.25">
      <c r="O1647" s="39"/>
    </row>
    <row r="1648" ht="20.25">
      <c r="O1648" s="39"/>
    </row>
    <row r="1649" ht="20.25">
      <c r="O1649" s="39"/>
    </row>
    <row r="1650" ht="20.25">
      <c r="O1650" s="39"/>
    </row>
    <row r="1651" ht="20.25">
      <c r="O1651" s="39"/>
    </row>
    <row r="1652" ht="20.25">
      <c r="O1652" s="39"/>
    </row>
    <row r="1653" ht="20.25">
      <c r="O1653" s="39"/>
    </row>
    <row r="1654" ht="20.25">
      <c r="O1654" s="39"/>
    </row>
    <row r="1655" ht="20.25">
      <c r="O1655" s="39"/>
    </row>
    <row r="1656" ht="20.25">
      <c r="O1656" s="39"/>
    </row>
    <row r="1657" ht="20.25">
      <c r="O1657" s="39"/>
    </row>
    <row r="1658" ht="20.25">
      <c r="O1658" s="39"/>
    </row>
    <row r="1659" ht="20.25">
      <c r="O1659" s="39"/>
    </row>
    <row r="1660" ht="20.25">
      <c r="O1660" s="39"/>
    </row>
    <row r="1661" ht="20.25">
      <c r="O1661" s="39"/>
    </row>
    <row r="1662" ht="20.25">
      <c r="O1662" s="39"/>
    </row>
    <row r="1663" ht="20.25">
      <c r="O1663" s="39"/>
    </row>
    <row r="1664" ht="20.25">
      <c r="O1664" s="39"/>
    </row>
    <row r="1665" ht="20.25">
      <c r="O1665" s="39"/>
    </row>
    <row r="1666" ht="20.25">
      <c r="O1666" s="39"/>
    </row>
    <row r="1667" ht="20.25">
      <c r="O1667" s="39"/>
    </row>
    <row r="1668" ht="20.25">
      <c r="O1668" s="39"/>
    </row>
    <row r="1669" ht="20.25">
      <c r="O1669" s="39"/>
    </row>
    <row r="1670" ht="20.25">
      <c r="O1670" s="39"/>
    </row>
    <row r="1671" ht="20.25">
      <c r="O1671" s="39"/>
    </row>
    <row r="1672" ht="20.25">
      <c r="O1672" s="39"/>
    </row>
    <row r="1673" ht="20.25">
      <c r="O1673" s="39"/>
    </row>
    <row r="1674" ht="20.25">
      <c r="O1674" s="39"/>
    </row>
    <row r="1675" ht="20.25">
      <c r="O1675" s="39"/>
    </row>
    <row r="1676" ht="20.25">
      <c r="O1676" s="39"/>
    </row>
    <row r="1677" ht="20.25">
      <c r="O1677" s="39"/>
    </row>
    <row r="1678" ht="20.25">
      <c r="O1678" s="39"/>
    </row>
    <row r="1679" ht="20.25">
      <c r="O1679" s="39"/>
    </row>
    <row r="1680" ht="20.25">
      <c r="O1680" s="39"/>
    </row>
    <row r="1681" ht="20.25">
      <c r="O1681" s="39"/>
    </row>
    <row r="1682" ht="20.25">
      <c r="O1682" s="39"/>
    </row>
    <row r="1683" ht="20.25">
      <c r="O1683" s="39"/>
    </row>
    <row r="1684" ht="20.25">
      <c r="O1684" s="39"/>
    </row>
    <row r="1685" ht="20.25">
      <c r="O1685" s="39"/>
    </row>
    <row r="1686" ht="20.25">
      <c r="O1686" s="39"/>
    </row>
    <row r="1687" ht="20.25">
      <c r="O1687" s="39"/>
    </row>
    <row r="1688" ht="20.25">
      <c r="O1688" s="39"/>
    </row>
    <row r="1689" ht="20.25">
      <c r="O1689" s="39"/>
    </row>
    <row r="1690" ht="20.25">
      <c r="O1690" s="39"/>
    </row>
    <row r="1691" ht="20.25">
      <c r="O1691" s="39"/>
    </row>
    <row r="1692" ht="20.25">
      <c r="O1692" s="39"/>
    </row>
    <row r="1693" ht="20.25">
      <c r="O1693" s="39"/>
    </row>
    <row r="1694" ht="20.25">
      <c r="O1694" s="39"/>
    </row>
    <row r="1695" ht="20.25">
      <c r="O1695" s="39"/>
    </row>
    <row r="1696" ht="20.25">
      <c r="O1696" s="39"/>
    </row>
    <row r="1697" ht="20.25">
      <c r="O1697" s="39"/>
    </row>
    <row r="1698" ht="20.25">
      <c r="O1698" s="39"/>
    </row>
    <row r="1699" ht="20.25">
      <c r="O1699" s="39"/>
    </row>
    <row r="1700" ht="20.25">
      <c r="O1700" s="39"/>
    </row>
    <row r="1701" ht="20.25">
      <c r="O1701" s="39"/>
    </row>
    <row r="1702" ht="20.25">
      <c r="O1702" s="39"/>
    </row>
    <row r="1703" ht="20.25">
      <c r="O1703" s="39"/>
    </row>
    <row r="1704" ht="20.25">
      <c r="O1704" s="39"/>
    </row>
    <row r="1705" ht="20.25">
      <c r="O1705" s="39"/>
    </row>
    <row r="1706" ht="20.25">
      <c r="O1706" s="39"/>
    </row>
    <row r="1707" ht="20.25">
      <c r="O1707" s="39"/>
    </row>
    <row r="1708" ht="20.25">
      <c r="O1708" s="39"/>
    </row>
    <row r="1709" ht="20.25">
      <c r="O1709" s="39"/>
    </row>
    <row r="1710" ht="20.25">
      <c r="O1710" s="39"/>
    </row>
    <row r="1711" ht="20.25">
      <c r="O1711" s="39"/>
    </row>
    <row r="1712" ht="20.25">
      <c r="O1712" s="39"/>
    </row>
    <row r="1713" ht="20.25">
      <c r="O1713" s="39"/>
    </row>
    <row r="1714" ht="20.25">
      <c r="O1714" s="39"/>
    </row>
    <row r="1715" ht="20.25">
      <c r="O1715" s="39"/>
    </row>
    <row r="1716" ht="20.25">
      <c r="O1716" s="39"/>
    </row>
    <row r="1717" ht="20.25">
      <c r="O1717" s="39"/>
    </row>
    <row r="1718" ht="20.25">
      <c r="O1718" s="39"/>
    </row>
    <row r="1719" ht="20.25">
      <c r="O1719" s="39"/>
    </row>
    <row r="1720" ht="20.25">
      <c r="O1720" s="39"/>
    </row>
    <row r="1721" ht="20.25">
      <c r="O1721" s="39"/>
    </row>
    <row r="1722" ht="20.25">
      <c r="O1722" s="39"/>
    </row>
    <row r="1723" ht="20.25">
      <c r="O1723" s="39"/>
    </row>
    <row r="1724" ht="20.25">
      <c r="O1724" s="39"/>
    </row>
    <row r="1725" ht="20.25">
      <c r="O1725" s="39"/>
    </row>
    <row r="1726" ht="20.25">
      <c r="O1726" s="39"/>
    </row>
    <row r="1727" ht="20.25">
      <c r="O1727" s="39"/>
    </row>
    <row r="1728" ht="20.25">
      <c r="O1728" s="39"/>
    </row>
    <row r="1729" ht="20.25">
      <c r="O1729" s="39"/>
    </row>
    <row r="1730" ht="20.25">
      <c r="O1730" s="39"/>
    </row>
    <row r="1731" ht="20.25">
      <c r="O1731" s="39"/>
    </row>
    <row r="1732" ht="20.25">
      <c r="O1732" s="39"/>
    </row>
    <row r="1733" ht="20.25">
      <c r="O1733" s="39"/>
    </row>
    <row r="1734" ht="20.25">
      <c r="O1734" s="39"/>
    </row>
    <row r="1735" ht="20.25">
      <c r="O1735" s="39"/>
    </row>
    <row r="1736" ht="20.25">
      <c r="O1736" s="39"/>
    </row>
    <row r="1737" ht="20.25">
      <c r="O1737" s="39"/>
    </row>
    <row r="1738" ht="20.25">
      <c r="O1738" s="39"/>
    </row>
    <row r="1739" ht="20.25">
      <c r="O1739" s="39"/>
    </row>
    <row r="1740" ht="20.25">
      <c r="O1740" s="39"/>
    </row>
    <row r="1741" ht="20.25">
      <c r="O1741" s="39"/>
    </row>
    <row r="1742" ht="20.25">
      <c r="O1742" s="39"/>
    </row>
    <row r="1743" ht="20.25">
      <c r="O1743" s="39"/>
    </row>
    <row r="1744" ht="20.25">
      <c r="O1744" s="39"/>
    </row>
    <row r="1745" ht="20.25">
      <c r="O1745" s="39"/>
    </row>
    <row r="1746" ht="20.25">
      <c r="O1746" s="39"/>
    </row>
    <row r="1747" ht="20.25">
      <c r="O1747" s="39"/>
    </row>
    <row r="1748" ht="20.25">
      <c r="O1748" s="39"/>
    </row>
    <row r="1749" ht="20.25">
      <c r="O1749" s="39"/>
    </row>
    <row r="1750" ht="20.25">
      <c r="O1750" s="39"/>
    </row>
    <row r="1751" ht="20.25">
      <c r="O1751" s="39"/>
    </row>
    <row r="1752" ht="20.25">
      <c r="O1752" s="39"/>
    </row>
    <row r="1753" ht="20.25">
      <c r="O1753" s="39"/>
    </row>
    <row r="1754" ht="20.25">
      <c r="O1754" s="39"/>
    </row>
    <row r="1755" ht="20.25">
      <c r="O1755" s="39"/>
    </row>
    <row r="1756" ht="20.25">
      <c r="O1756" s="39"/>
    </row>
    <row r="1757" ht="20.25">
      <c r="O1757" s="39"/>
    </row>
    <row r="1758" ht="20.25">
      <c r="O1758" s="39"/>
    </row>
    <row r="1759" ht="20.25">
      <c r="O1759" s="39"/>
    </row>
    <row r="1760" ht="20.25">
      <c r="O1760" s="39"/>
    </row>
    <row r="1761" ht="20.25">
      <c r="O1761" s="39"/>
    </row>
    <row r="1762" ht="20.25">
      <c r="O1762" s="39"/>
    </row>
    <row r="1763" ht="20.25">
      <c r="O1763" s="39"/>
    </row>
    <row r="1764" ht="20.25">
      <c r="O1764" s="39"/>
    </row>
    <row r="1765" ht="20.25">
      <c r="O1765" s="39"/>
    </row>
    <row r="1766" ht="20.25">
      <c r="O1766" s="39"/>
    </row>
    <row r="1767" ht="20.25">
      <c r="O1767" s="39"/>
    </row>
    <row r="1768" ht="20.25">
      <c r="O1768" s="39"/>
    </row>
    <row r="1769" ht="20.25">
      <c r="O1769" s="39"/>
    </row>
    <row r="1770" ht="20.25">
      <c r="O1770" s="39"/>
    </row>
    <row r="1771" ht="20.25">
      <c r="O1771" s="39"/>
    </row>
    <row r="1772" ht="20.25">
      <c r="O1772" s="39"/>
    </row>
    <row r="1773" ht="20.25">
      <c r="O1773" s="39"/>
    </row>
    <row r="1774" ht="20.25">
      <c r="O1774" s="39"/>
    </row>
    <row r="1775" ht="20.25">
      <c r="O1775" s="39"/>
    </row>
    <row r="1776" ht="20.25">
      <c r="O1776" s="39"/>
    </row>
    <row r="1777" ht="20.25">
      <c r="O1777" s="39"/>
    </row>
    <row r="1778" ht="20.25">
      <c r="O1778" s="39"/>
    </row>
    <row r="1779" ht="20.25">
      <c r="O1779" s="39"/>
    </row>
    <row r="1780" ht="20.25">
      <c r="O1780" s="39"/>
    </row>
    <row r="1781" ht="20.25">
      <c r="O1781" s="39"/>
    </row>
    <row r="1782" ht="20.25">
      <c r="O1782" s="39"/>
    </row>
    <row r="1783" ht="20.25">
      <c r="O1783" s="39"/>
    </row>
    <row r="1784" ht="20.25">
      <c r="O1784" s="39"/>
    </row>
    <row r="1785" ht="20.25">
      <c r="O1785" s="39"/>
    </row>
    <row r="1786" ht="20.25">
      <c r="O1786" s="39"/>
    </row>
    <row r="1787" ht="20.25">
      <c r="O1787" s="39"/>
    </row>
    <row r="1788" ht="20.25">
      <c r="O1788" s="39"/>
    </row>
    <row r="1789" ht="20.25">
      <c r="O1789" s="39"/>
    </row>
    <row r="1790" ht="20.25">
      <c r="O1790" s="39"/>
    </row>
    <row r="1791" ht="20.25">
      <c r="O1791" s="39"/>
    </row>
    <row r="1792" ht="20.25">
      <c r="O1792" s="39"/>
    </row>
    <row r="1793" ht="20.25">
      <c r="O1793" s="39"/>
    </row>
    <row r="1794" ht="20.25">
      <c r="O1794" s="39"/>
    </row>
    <row r="1795" ht="20.25">
      <c r="O1795" s="39"/>
    </row>
    <row r="1796" ht="20.25">
      <c r="O1796" s="39"/>
    </row>
    <row r="1797" ht="20.25">
      <c r="O1797" s="39"/>
    </row>
    <row r="1798" ht="20.25">
      <c r="O1798" s="39"/>
    </row>
    <row r="1799" ht="20.25">
      <c r="O1799" s="39"/>
    </row>
    <row r="1800" ht="20.25">
      <c r="O1800" s="39"/>
    </row>
    <row r="1801" ht="20.25">
      <c r="O1801" s="39"/>
    </row>
    <row r="1802" ht="20.25">
      <c r="O1802" s="39"/>
    </row>
    <row r="1803" ht="20.25">
      <c r="O1803" s="39"/>
    </row>
    <row r="1804" ht="20.25">
      <c r="O1804" s="39"/>
    </row>
    <row r="1805" ht="20.25">
      <c r="O1805" s="39"/>
    </row>
    <row r="1806" ht="20.25">
      <c r="O1806" s="39"/>
    </row>
    <row r="1807" ht="20.25">
      <c r="O1807" s="39"/>
    </row>
    <row r="1808" ht="20.25">
      <c r="O1808" s="39"/>
    </row>
    <row r="1809" ht="20.25">
      <c r="O1809" s="39"/>
    </row>
    <row r="1810" ht="20.25">
      <c r="O1810" s="39"/>
    </row>
    <row r="1811" ht="20.25">
      <c r="O1811" s="39"/>
    </row>
    <row r="1812" ht="20.25">
      <c r="O1812" s="39"/>
    </row>
    <row r="1813" ht="20.25">
      <c r="O1813" s="39"/>
    </row>
    <row r="1814" ht="20.25">
      <c r="O1814" s="39"/>
    </row>
    <row r="1815" ht="20.25">
      <c r="O1815" s="39"/>
    </row>
    <row r="1816" ht="20.25">
      <c r="O1816" s="39"/>
    </row>
    <row r="1817" ht="20.25">
      <c r="O1817" s="39"/>
    </row>
    <row r="1818" ht="20.25">
      <c r="O1818" s="39"/>
    </row>
    <row r="1819" ht="20.25">
      <c r="O1819" s="39"/>
    </row>
    <row r="1820" ht="20.25">
      <c r="O1820" s="39"/>
    </row>
    <row r="1821" ht="20.25">
      <c r="O1821" s="39"/>
    </row>
    <row r="1822" ht="20.25">
      <c r="O1822" s="39"/>
    </row>
    <row r="1823" ht="20.25">
      <c r="O1823" s="39"/>
    </row>
    <row r="1824" ht="20.25">
      <c r="O1824" s="39"/>
    </row>
    <row r="1825" ht="20.25">
      <c r="O1825" s="39"/>
    </row>
    <row r="1826" ht="20.25">
      <c r="O1826" s="39"/>
    </row>
    <row r="1827" ht="20.25">
      <c r="O1827" s="39"/>
    </row>
    <row r="1828" ht="20.25">
      <c r="O1828" s="39"/>
    </row>
    <row r="1829" ht="20.25">
      <c r="O1829" s="39"/>
    </row>
    <row r="1830" ht="20.25">
      <c r="O1830" s="39"/>
    </row>
    <row r="1831" ht="20.25">
      <c r="O1831" s="39"/>
    </row>
    <row r="1832" ht="20.25">
      <c r="O1832" s="39"/>
    </row>
    <row r="1833" ht="20.25">
      <c r="O1833" s="39"/>
    </row>
    <row r="1834" ht="20.25">
      <c r="O1834" s="39"/>
    </row>
    <row r="1835" ht="20.25">
      <c r="O1835" s="39"/>
    </row>
    <row r="1836" ht="20.25">
      <c r="O1836" s="39"/>
    </row>
    <row r="1837" ht="20.25">
      <c r="O1837" s="39"/>
    </row>
    <row r="1838" ht="20.25">
      <c r="O1838" s="39"/>
    </row>
    <row r="1839" ht="20.25">
      <c r="O1839" s="39"/>
    </row>
    <row r="1840" ht="20.25">
      <c r="O1840" s="39"/>
    </row>
    <row r="1841" ht="20.25">
      <c r="O1841" s="39"/>
    </row>
    <row r="1842" ht="20.25">
      <c r="O1842" s="39"/>
    </row>
    <row r="1843" ht="20.25">
      <c r="O1843" s="39"/>
    </row>
    <row r="1844" ht="20.25">
      <c r="O1844" s="39"/>
    </row>
    <row r="1845" ht="20.25">
      <c r="O1845" s="39"/>
    </row>
    <row r="1846" ht="20.25">
      <c r="O1846" s="39"/>
    </row>
    <row r="1847" ht="20.25">
      <c r="O1847" s="39"/>
    </row>
    <row r="1848" ht="20.25">
      <c r="O1848" s="39"/>
    </row>
    <row r="1849" ht="20.25">
      <c r="O1849" s="39"/>
    </row>
    <row r="1850" ht="20.25">
      <c r="O1850" s="39"/>
    </row>
    <row r="1851" ht="20.25">
      <c r="O1851" s="39"/>
    </row>
    <row r="1852" ht="20.25">
      <c r="O1852" s="39"/>
    </row>
    <row r="1853" ht="20.25">
      <c r="O1853" s="39"/>
    </row>
    <row r="1854" ht="20.25">
      <c r="O1854" s="39"/>
    </row>
    <row r="1855" ht="20.25">
      <c r="O1855" s="39"/>
    </row>
    <row r="1856" ht="20.25">
      <c r="O1856" s="39"/>
    </row>
    <row r="1857" ht="20.25">
      <c r="O1857" s="39"/>
    </row>
    <row r="1858" ht="20.25">
      <c r="O1858" s="39"/>
    </row>
    <row r="1859" ht="20.25">
      <c r="O1859" s="39"/>
    </row>
    <row r="1860" ht="20.25">
      <c r="O1860" s="39"/>
    </row>
    <row r="1861" ht="20.25">
      <c r="O1861" s="39"/>
    </row>
    <row r="1862" ht="20.25">
      <c r="O1862" s="39"/>
    </row>
    <row r="1863" ht="20.25">
      <c r="O1863" s="39"/>
    </row>
    <row r="1864" ht="20.25">
      <c r="O1864" s="39"/>
    </row>
    <row r="1865" ht="20.25">
      <c r="O1865" s="39"/>
    </row>
    <row r="1866" ht="20.25">
      <c r="O1866" s="39"/>
    </row>
    <row r="1867" ht="20.25">
      <c r="O1867" s="39"/>
    </row>
    <row r="1868" ht="20.25">
      <c r="O1868" s="39"/>
    </row>
    <row r="1869" ht="20.25">
      <c r="O1869" s="39"/>
    </row>
    <row r="1870" ht="20.25">
      <c r="O1870" s="39"/>
    </row>
    <row r="1871" ht="20.25">
      <c r="O1871" s="39"/>
    </row>
    <row r="1872" ht="20.25">
      <c r="O1872" s="39"/>
    </row>
    <row r="1873" ht="20.25">
      <c r="O1873" s="39"/>
    </row>
    <row r="1874" ht="20.25">
      <c r="O1874" s="39"/>
    </row>
    <row r="1875" ht="20.25">
      <c r="O1875" s="39"/>
    </row>
    <row r="1876" ht="20.25">
      <c r="O1876" s="39"/>
    </row>
    <row r="1877" ht="20.25">
      <c r="O1877" s="39"/>
    </row>
    <row r="1878" ht="20.25">
      <c r="O1878" s="39"/>
    </row>
    <row r="1879" ht="20.25">
      <c r="O1879" s="39"/>
    </row>
    <row r="1880" ht="20.25">
      <c r="O1880" s="39"/>
    </row>
    <row r="1881" ht="20.25">
      <c r="O1881" s="39"/>
    </row>
    <row r="1882" ht="20.25">
      <c r="O1882" s="39"/>
    </row>
    <row r="1883" ht="20.25">
      <c r="O1883" s="39"/>
    </row>
    <row r="1884" ht="20.25">
      <c r="O1884" s="39"/>
    </row>
    <row r="1885" ht="20.25">
      <c r="O1885" s="39"/>
    </row>
    <row r="1886" ht="20.25">
      <c r="O1886" s="39"/>
    </row>
    <row r="1887" ht="20.25">
      <c r="O1887" s="39"/>
    </row>
    <row r="1888" ht="20.25">
      <c r="O1888" s="39"/>
    </row>
    <row r="1889" ht="20.25">
      <c r="O1889" s="39"/>
    </row>
    <row r="1890" ht="20.25">
      <c r="O1890" s="39"/>
    </row>
    <row r="1891" ht="20.25">
      <c r="O1891" s="39"/>
    </row>
    <row r="1892" ht="20.25">
      <c r="O1892" s="39"/>
    </row>
    <row r="1893" ht="20.25">
      <c r="O1893" s="39"/>
    </row>
    <row r="1894" ht="20.25">
      <c r="O1894" s="39"/>
    </row>
    <row r="1895" ht="20.25">
      <c r="O1895" s="39"/>
    </row>
    <row r="1896" ht="20.25">
      <c r="O1896" s="39"/>
    </row>
    <row r="1897" ht="20.25">
      <c r="O1897" s="39"/>
    </row>
    <row r="1898" ht="20.25">
      <c r="O1898" s="39"/>
    </row>
    <row r="1899" ht="20.25">
      <c r="O1899" s="39"/>
    </row>
    <row r="1900" ht="20.25">
      <c r="O1900" s="39"/>
    </row>
    <row r="1901" ht="20.25">
      <c r="O1901" s="39"/>
    </row>
    <row r="1902" ht="20.25">
      <c r="O1902" s="39"/>
    </row>
    <row r="1903" ht="20.25">
      <c r="O1903" s="39"/>
    </row>
    <row r="1904" ht="20.25">
      <c r="O1904" s="39"/>
    </row>
    <row r="1905" ht="20.25">
      <c r="O1905" s="39"/>
    </row>
    <row r="1906" ht="20.25">
      <c r="O1906" s="39"/>
    </row>
    <row r="1907" ht="20.25">
      <c r="O1907" s="39"/>
    </row>
    <row r="1908" ht="20.25">
      <c r="O1908" s="39"/>
    </row>
    <row r="1909" ht="20.25">
      <c r="O1909" s="39"/>
    </row>
    <row r="1910" ht="20.25">
      <c r="O1910" s="39"/>
    </row>
    <row r="1911" ht="20.25">
      <c r="O1911" s="39"/>
    </row>
    <row r="1912" ht="20.25">
      <c r="O1912" s="39"/>
    </row>
    <row r="1913" ht="20.25">
      <c r="O1913" s="39"/>
    </row>
    <row r="1914" ht="20.25">
      <c r="O1914" s="39"/>
    </row>
    <row r="1915" ht="20.25">
      <c r="O1915" s="39"/>
    </row>
    <row r="1916" ht="20.25">
      <c r="O1916" s="39"/>
    </row>
    <row r="1917" ht="20.25">
      <c r="O1917" s="39"/>
    </row>
    <row r="1918" ht="20.25">
      <c r="O1918" s="39"/>
    </row>
    <row r="1919" ht="20.25">
      <c r="O1919" s="39"/>
    </row>
    <row r="1920" ht="20.25">
      <c r="O1920" s="39"/>
    </row>
    <row r="1921" ht="20.25">
      <c r="O1921" s="39"/>
    </row>
    <row r="1922" ht="20.25">
      <c r="O1922" s="39"/>
    </row>
    <row r="1923" ht="20.25">
      <c r="O1923" s="39"/>
    </row>
    <row r="1924" ht="20.25">
      <c r="O1924" s="39"/>
    </row>
    <row r="1925" ht="20.25">
      <c r="O1925" s="39"/>
    </row>
    <row r="1926" ht="20.25">
      <c r="O1926" s="39"/>
    </row>
    <row r="1927" ht="20.25">
      <c r="O1927" s="39"/>
    </row>
    <row r="1928" ht="20.25">
      <c r="O1928" s="39"/>
    </row>
    <row r="1929" ht="20.25">
      <c r="O1929" s="39"/>
    </row>
    <row r="1930" ht="20.25">
      <c r="O1930" s="39"/>
    </row>
    <row r="1931" ht="20.25">
      <c r="O1931" s="39"/>
    </row>
    <row r="1932" ht="20.25">
      <c r="O1932" s="39"/>
    </row>
    <row r="1933" ht="20.25">
      <c r="O1933" s="39"/>
    </row>
    <row r="1934" ht="20.25">
      <c r="O1934" s="39"/>
    </row>
    <row r="1935" ht="20.25">
      <c r="O1935" s="39"/>
    </row>
    <row r="1936" ht="20.25">
      <c r="O1936" s="39"/>
    </row>
    <row r="1937" ht="20.25">
      <c r="O1937" s="39"/>
    </row>
    <row r="1938" ht="20.25">
      <c r="O1938" s="39"/>
    </row>
    <row r="1939" ht="20.25">
      <c r="O1939" s="39"/>
    </row>
    <row r="1940" ht="20.25">
      <c r="O1940" s="39"/>
    </row>
    <row r="1941" ht="20.25">
      <c r="O1941" s="39"/>
    </row>
    <row r="1942" ht="20.25">
      <c r="O1942" s="39"/>
    </row>
    <row r="1943" ht="20.25">
      <c r="O1943" s="39"/>
    </row>
    <row r="1944" ht="20.25">
      <c r="O1944" s="39"/>
    </row>
    <row r="1945" ht="20.25">
      <c r="O1945" s="39"/>
    </row>
    <row r="1946" ht="20.25">
      <c r="O1946" s="39"/>
    </row>
    <row r="1947" ht="20.25">
      <c r="O1947" s="39"/>
    </row>
    <row r="1948" ht="20.25">
      <c r="O1948" s="39"/>
    </row>
    <row r="1949" ht="20.25">
      <c r="O1949" s="39"/>
    </row>
    <row r="1950" ht="20.25">
      <c r="O1950" s="39"/>
    </row>
    <row r="1951" ht="20.25">
      <c r="O1951" s="39"/>
    </row>
    <row r="1952" ht="20.25">
      <c r="O1952" s="39"/>
    </row>
    <row r="1953" ht="20.25">
      <c r="O1953" s="39"/>
    </row>
    <row r="1954" ht="20.25">
      <c r="O1954" s="39"/>
    </row>
    <row r="1955" ht="20.25">
      <c r="O1955" s="39"/>
    </row>
    <row r="1956" ht="20.25">
      <c r="O1956" s="39"/>
    </row>
    <row r="1957" ht="20.25">
      <c r="O1957" s="39"/>
    </row>
    <row r="1958" ht="20.25">
      <c r="O1958" s="39"/>
    </row>
    <row r="1959" ht="20.25">
      <c r="O1959" s="39"/>
    </row>
    <row r="1960" ht="20.25">
      <c r="O1960" s="39"/>
    </row>
    <row r="1961" ht="20.25">
      <c r="O1961" s="39"/>
    </row>
    <row r="1962" ht="20.25">
      <c r="O1962" s="39"/>
    </row>
    <row r="1963" ht="20.25">
      <c r="O1963" s="39"/>
    </row>
    <row r="1964" ht="20.25">
      <c r="O1964" s="39"/>
    </row>
    <row r="1965" ht="20.25">
      <c r="O1965" s="39"/>
    </row>
    <row r="1966" ht="20.25">
      <c r="O1966" s="39"/>
    </row>
    <row r="1967" ht="20.25">
      <c r="O1967" s="39"/>
    </row>
    <row r="1968" ht="20.25">
      <c r="O1968" s="39"/>
    </row>
    <row r="1969" ht="20.25">
      <c r="O1969" s="39"/>
    </row>
    <row r="1970" ht="20.25">
      <c r="O1970" s="39"/>
    </row>
    <row r="1971" ht="20.25">
      <c r="O1971" s="39"/>
    </row>
    <row r="1972" ht="20.25">
      <c r="O1972" s="39"/>
    </row>
    <row r="1973" ht="20.25">
      <c r="O1973" s="39"/>
    </row>
    <row r="1974" ht="20.25">
      <c r="O1974" s="39"/>
    </row>
    <row r="1975" ht="20.25">
      <c r="O1975" s="39"/>
    </row>
    <row r="1976" ht="20.25">
      <c r="O1976" s="39"/>
    </row>
    <row r="1977" ht="20.25">
      <c r="O1977" s="39"/>
    </row>
    <row r="1978" ht="20.25">
      <c r="O1978" s="39"/>
    </row>
    <row r="1979" ht="20.25">
      <c r="O1979" s="39"/>
    </row>
    <row r="1980" ht="20.25">
      <c r="O1980" s="39"/>
    </row>
    <row r="1981" ht="20.25">
      <c r="O1981" s="39"/>
    </row>
    <row r="1982" ht="20.25">
      <c r="O1982" s="39"/>
    </row>
    <row r="1983" ht="20.25">
      <c r="O1983" s="39"/>
    </row>
    <row r="1984" ht="20.25">
      <c r="O1984" s="39"/>
    </row>
    <row r="1985" ht="20.25">
      <c r="O1985" s="39"/>
    </row>
    <row r="1986" ht="20.25">
      <c r="O1986" s="39"/>
    </row>
    <row r="1987" ht="20.25">
      <c r="O1987" s="39"/>
    </row>
    <row r="1988" ht="20.25">
      <c r="O1988" s="39"/>
    </row>
    <row r="1989" ht="20.25">
      <c r="O1989" s="39"/>
    </row>
    <row r="1990" ht="20.25">
      <c r="O1990" s="39"/>
    </row>
    <row r="1991" ht="20.25">
      <c r="O1991" s="39"/>
    </row>
    <row r="1992" ht="20.25">
      <c r="O1992" s="39"/>
    </row>
    <row r="1993" ht="20.25">
      <c r="O1993" s="39"/>
    </row>
    <row r="1994" ht="20.25">
      <c r="O1994" s="39"/>
    </row>
    <row r="1995" ht="20.25">
      <c r="O1995" s="39"/>
    </row>
    <row r="1996" ht="20.25">
      <c r="O1996" s="39"/>
    </row>
    <row r="1997" ht="20.25">
      <c r="O1997" s="39"/>
    </row>
    <row r="1998" ht="20.25">
      <c r="O1998" s="39"/>
    </row>
    <row r="1999" ht="20.25">
      <c r="O1999" s="39"/>
    </row>
    <row r="2000" ht="20.25">
      <c r="O2000" s="39"/>
    </row>
    <row r="2001" ht="20.25">
      <c r="O2001" s="39"/>
    </row>
    <row r="2002" ht="20.25">
      <c r="O2002" s="39"/>
    </row>
    <row r="2003" ht="20.25">
      <c r="O2003" s="39"/>
    </row>
    <row r="2004" ht="20.25">
      <c r="O2004" s="39"/>
    </row>
    <row r="2005" ht="20.25">
      <c r="O2005" s="39"/>
    </row>
    <row r="2006" ht="20.25">
      <c r="O2006" s="39"/>
    </row>
    <row r="2007" ht="20.25">
      <c r="O2007" s="39"/>
    </row>
    <row r="2008" ht="20.25">
      <c r="O2008" s="39"/>
    </row>
    <row r="2009" ht="20.25">
      <c r="O2009" s="39"/>
    </row>
    <row r="2010" ht="20.25">
      <c r="O2010" s="39"/>
    </row>
    <row r="2011" ht="20.25">
      <c r="O2011" s="39"/>
    </row>
    <row r="2012" ht="20.25">
      <c r="O2012" s="39"/>
    </row>
    <row r="2013" ht="20.25">
      <c r="O2013" s="39"/>
    </row>
    <row r="2014" ht="20.25">
      <c r="O2014" s="39"/>
    </row>
    <row r="2015" ht="20.25">
      <c r="O2015" s="39"/>
    </row>
    <row r="2016" ht="20.25">
      <c r="O2016" s="39"/>
    </row>
    <row r="2017" ht="20.25">
      <c r="O2017" s="39"/>
    </row>
    <row r="2018" ht="20.25">
      <c r="O2018" s="39"/>
    </row>
    <row r="2019" ht="20.25">
      <c r="O2019" s="39"/>
    </row>
    <row r="2020" ht="20.25">
      <c r="O2020" s="39"/>
    </row>
    <row r="2021" ht="20.25">
      <c r="O2021" s="39"/>
    </row>
    <row r="2022" ht="20.25">
      <c r="O2022" s="39"/>
    </row>
    <row r="2023" ht="20.25">
      <c r="O2023" s="39"/>
    </row>
    <row r="2024" ht="20.25">
      <c r="O2024" s="39"/>
    </row>
    <row r="2025" ht="20.25">
      <c r="O2025" s="39"/>
    </row>
    <row r="2026" ht="20.25">
      <c r="O2026" s="39"/>
    </row>
    <row r="2027" ht="20.25">
      <c r="O2027" s="39"/>
    </row>
    <row r="2028" ht="20.25">
      <c r="O2028" s="39"/>
    </row>
    <row r="2029" ht="20.25">
      <c r="O2029" s="39"/>
    </row>
    <row r="2030" ht="20.25">
      <c r="O2030" s="39"/>
    </row>
    <row r="2031" ht="20.25">
      <c r="O2031" s="39"/>
    </row>
    <row r="2032" ht="20.25">
      <c r="O2032" s="39"/>
    </row>
    <row r="2033" ht="20.25">
      <c r="O2033" s="39"/>
    </row>
    <row r="2034" ht="20.25">
      <c r="O2034" s="39"/>
    </row>
    <row r="2035" ht="20.25">
      <c r="O2035" s="39"/>
    </row>
    <row r="2036" ht="20.25">
      <c r="O2036" s="39"/>
    </row>
    <row r="2037" ht="20.25">
      <c r="O2037" s="39"/>
    </row>
    <row r="2038" ht="20.25">
      <c r="O2038" s="39"/>
    </row>
    <row r="2039" ht="20.25">
      <c r="O2039" s="39"/>
    </row>
    <row r="2040" ht="20.25">
      <c r="O2040" s="39"/>
    </row>
    <row r="2041" ht="20.25">
      <c r="O2041" s="39"/>
    </row>
    <row r="2042" ht="20.25">
      <c r="O2042" s="39"/>
    </row>
    <row r="2043" ht="20.25">
      <c r="O2043" s="39"/>
    </row>
    <row r="2044" ht="20.25">
      <c r="O2044" s="39"/>
    </row>
    <row r="2045" ht="20.25">
      <c r="O2045" s="39"/>
    </row>
    <row r="2046" ht="20.25">
      <c r="O2046" s="39"/>
    </row>
    <row r="2047" ht="20.25">
      <c r="O2047" s="39"/>
    </row>
    <row r="2048" ht="20.25">
      <c r="O2048" s="39"/>
    </row>
    <row r="2049" ht="20.25">
      <c r="O2049" s="39"/>
    </row>
    <row r="2050" ht="20.25">
      <c r="O2050" s="39"/>
    </row>
    <row r="2051" ht="20.25">
      <c r="O2051" s="39"/>
    </row>
    <row r="2052" ht="20.25">
      <c r="O2052" s="39"/>
    </row>
    <row r="2053" ht="20.25">
      <c r="O2053" s="39"/>
    </row>
    <row r="2054" ht="20.25">
      <c r="O2054" s="39"/>
    </row>
    <row r="2055" ht="20.25">
      <c r="O2055" s="39"/>
    </row>
    <row r="2056" ht="20.25">
      <c r="O2056" s="39"/>
    </row>
    <row r="2057" ht="20.25">
      <c r="O2057" s="39"/>
    </row>
    <row r="2058" ht="20.25">
      <c r="O2058" s="39"/>
    </row>
    <row r="2059" ht="20.25">
      <c r="O2059" s="39"/>
    </row>
    <row r="2060" ht="20.25">
      <c r="O2060" s="39"/>
    </row>
    <row r="2061" ht="20.25">
      <c r="O2061" s="39"/>
    </row>
    <row r="2062" ht="20.25">
      <c r="O2062" s="39"/>
    </row>
    <row r="2063" ht="20.25">
      <c r="O2063" s="39"/>
    </row>
    <row r="2064" ht="20.25">
      <c r="O2064" s="39"/>
    </row>
    <row r="2065" ht="20.25">
      <c r="O2065" s="39"/>
    </row>
    <row r="2066" ht="20.25">
      <c r="O2066" s="39"/>
    </row>
    <row r="2067" ht="20.25">
      <c r="O2067" s="39"/>
    </row>
    <row r="2068" ht="20.25">
      <c r="O2068" s="39"/>
    </row>
    <row r="2069" ht="20.25">
      <c r="O2069" s="39"/>
    </row>
    <row r="2070" ht="20.25">
      <c r="O2070" s="39"/>
    </row>
    <row r="2071" ht="20.25">
      <c r="O2071" s="39"/>
    </row>
    <row r="2072" ht="20.25">
      <c r="O2072" s="39"/>
    </row>
    <row r="2073" ht="20.25">
      <c r="O2073" s="39"/>
    </row>
    <row r="2074" ht="20.25">
      <c r="O2074" s="39"/>
    </row>
    <row r="2075" ht="20.25">
      <c r="O2075" s="39"/>
    </row>
    <row r="2076" ht="20.25">
      <c r="O2076" s="39"/>
    </row>
    <row r="2077" ht="20.25">
      <c r="O2077" s="39"/>
    </row>
    <row r="2078" ht="20.25">
      <c r="O2078" s="39"/>
    </row>
    <row r="2079" ht="20.25">
      <c r="O2079" s="39"/>
    </row>
    <row r="2080" ht="20.25">
      <c r="O2080" s="39"/>
    </row>
    <row r="2081" ht="20.25">
      <c r="O2081" s="39"/>
    </row>
    <row r="2082" ht="20.25">
      <c r="O2082" s="39"/>
    </row>
    <row r="2083" ht="20.25">
      <c r="O2083" s="39"/>
    </row>
    <row r="2084" ht="20.25">
      <c r="O2084" s="39"/>
    </row>
    <row r="2085" ht="20.25">
      <c r="O2085" s="39"/>
    </row>
    <row r="2086" ht="20.25">
      <c r="O2086" s="39"/>
    </row>
    <row r="2087" ht="20.25">
      <c r="O2087" s="39"/>
    </row>
    <row r="2088" ht="20.25">
      <c r="O2088" s="39"/>
    </row>
    <row r="2089" ht="20.25">
      <c r="O2089" s="39"/>
    </row>
    <row r="2090" ht="20.25">
      <c r="O2090" s="39"/>
    </row>
    <row r="2091" ht="20.25">
      <c r="O2091" s="39"/>
    </row>
    <row r="2092" ht="20.25">
      <c r="O2092" s="39"/>
    </row>
    <row r="2093" ht="20.25">
      <c r="O2093" s="39"/>
    </row>
    <row r="2094" ht="20.25">
      <c r="O2094" s="39"/>
    </row>
    <row r="2095" ht="20.25">
      <c r="O2095" s="39"/>
    </row>
    <row r="2096" ht="20.25">
      <c r="O2096" s="39"/>
    </row>
    <row r="2097" ht="20.25">
      <c r="O2097" s="39"/>
    </row>
    <row r="2098" ht="20.25">
      <c r="O2098" s="39"/>
    </row>
    <row r="2099" ht="20.25">
      <c r="O2099" s="39"/>
    </row>
    <row r="2100" ht="20.25">
      <c r="O2100" s="39"/>
    </row>
    <row r="2101" ht="20.25">
      <c r="O2101" s="39"/>
    </row>
    <row r="2102" ht="20.25">
      <c r="O2102" s="39"/>
    </row>
    <row r="2103" ht="20.25">
      <c r="O2103" s="39"/>
    </row>
    <row r="2104" ht="20.25">
      <c r="O2104" s="39"/>
    </row>
    <row r="2105" ht="20.25">
      <c r="O2105" s="39"/>
    </row>
    <row r="2106" ht="20.25">
      <c r="O2106" s="39"/>
    </row>
    <row r="2107" ht="20.25">
      <c r="O2107" s="39"/>
    </row>
    <row r="2108" ht="20.25">
      <c r="O2108" s="39"/>
    </row>
    <row r="2109" ht="20.25">
      <c r="O2109" s="39"/>
    </row>
    <row r="2110" ht="20.25">
      <c r="O2110" s="39"/>
    </row>
    <row r="2111" ht="20.25">
      <c r="O2111" s="39"/>
    </row>
    <row r="2112" ht="20.25">
      <c r="O2112" s="39"/>
    </row>
    <row r="2113" ht="20.25">
      <c r="O2113" s="39"/>
    </row>
    <row r="2114" ht="20.25">
      <c r="O2114" s="39"/>
    </row>
    <row r="2115" ht="20.25">
      <c r="O2115" s="39"/>
    </row>
    <row r="2116" ht="20.25">
      <c r="O2116" s="39"/>
    </row>
    <row r="2117" ht="20.25">
      <c r="O2117" s="39"/>
    </row>
    <row r="2118" ht="20.25">
      <c r="O2118" s="39"/>
    </row>
    <row r="2119" ht="20.25">
      <c r="O2119" s="39"/>
    </row>
    <row r="2120" ht="20.25">
      <c r="O2120" s="39"/>
    </row>
    <row r="2121" ht="20.25">
      <c r="O2121" s="39"/>
    </row>
    <row r="2122" ht="20.25">
      <c r="O2122" s="39"/>
    </row>
    <row r="2123" ht="20.25">
      <c r="O2123" s="39"/>
    </row>
    <row r="2124" ht="20.25">
      <c r="O2124" s="39"/>
    </row>
    <row r="2125" ht="20.25">
      <c r="O2125" s="39"/>
    </row>
    <row r="2126" ht="20.25">
      <c r="O2126" s="39"/>
    </row>
    <row r="2127" ht="20.25">
      <c r="O2127" s="39"/>
    </row>
    <row r="2128" ht="20.25">
      <c r="O2128" s="39"/>
    </row>
    <row r="2129" ht="20.25">
      <c r="O2129" s="39"/>
    </row>
    <row r="2130" ht="20.25">
      <c r="O2130" s="39"/>
    </row>
    <row r="2131" ht="20.25">
      <c r="O2131" s="39"/>
    </row>
    <row r="2132" ht="20.25">
      <c r="O2132" s="39"/>
    </row>
    <row r="2133" ht="20.25">
      <c r="O2133" s="39"/>
    </row>
    <row r="2134" ht="20.25">
      <c r="O2134" s="39"/>
    </row>
    <row r="2135" ht="20.25">
      <c r="O2135" s="39"/>
    </row>
    <row r="2136" ht="20.25">
      <c r="O2136" s="39"/>
    </row>
    <row r="2137" ht="20.25">
      <c r="O2137" s="39"/>
    </row>
    <row r="2138" ht="20.25">
      <c r="O2138" s="39"/>
    </row>
    <row r="2139" ht="20.25">
      <c r="O2139" s="39"/>
    </row>
    <row r="2140" ht="20.25">
      <c r="O2140" s="39"/>
    </row>
    <row r="2141" ht="20.25">
      <c r="O2141" s="39"/>
    </row>
    <row r="2142" ht="20.25">
      <c r="O2142" s="39"/>
    </row>
  </sheetData>
  <mergeCells count="1453">
    <mergeCell ref="D420:D427"/>
    <mergeCell ref="D428:D435"/>
    <mergeCell ref="D436:D443"/>
    <mergeCell ref="D444:D451"/>
    <mergeCell ref="D300:D307"/>
    <mergeCell ref="D308:D315"/>
    <mergeCell ref="D316:D323"/>
    <mergeCell ref="D324:D331"/>
    <mergeCell ref="D260:D267"/>
    <mergeCell ref="D268:D275"/>
    <mergeCell ref="D284:D291"/>
    <mergeCell ref="D292:D299"/>
    <mergeCell ref="D10:D17"/>
    <mergeCell ref="P1220:P1227"/>
    <mergeCell ref="P1228:P1235"/>
    <mergeCell ref="P1236:P1243"/>
    <mergeCell ref="P1188:P1195"/>
    <mergeCell ref="P1196:P1203"/>
    <mergeCell ref="P1204:P1211"/>
    <mergeCell ref="P1212:P1219"/>
    <mergeCell ref="P1156:P1163"/>
    <mergeCell ref="P1164:P1171"/>
    <mergeCell ref="P1276:P1283"/>
    <mergeCell ref="P1284:P1291"/>
    <mergeCell ref="P1244:P1251"/>
    <mergeCell ref="P1252:P1259"/>
    <mergeCell ref="P1260:P1267"/>
    <mergeCell ref="P1268:P1275"/>
    <mergeCell ref="P1172:P1179"/>
    <mergeCell ref="P1180:P1187"/>
    <mergeCell ref="P1124:P1131"/>
    <mergeCell ref="P1132:P1139"/>
    <mergeCell ref="P1140:P1147"/>
    <mergeCell ref="P1148:P1155"/>
    <mergeCell ref="P1092:P1099"/>
    <mergeCell ref="P1100:P1107"/>
    <mergeCell ref="P1108:P1115"/>
    <mergeCell ref="P1116:P1123"/>
    <mergeCell ref="P1058:P1065"/>
    <mergeCell ref="P1068:P1075"/>
    <mergeCell ref="P1076:P1083"/>
    <mergeCell ref="P1084:P1091"/>
    <mergeCell ref="A1067:P1067"/>
    <mergeCell ref="G1084:G1091"/>
    <mergeCell ref="E1076:E1083"/>
    <mergeCell ref="F1076:F1083"/>
    <mergeCell ref="B1068:B1075"/>
    <mergeCell ref="C1068:C1075"/>
    <mergeCell ref="P1026:P1033"/>
    <mergeCell ref="P1034:P1041"/>
    <mergeCell ref="P1042:P1049"/>
    <mergeCell ref="P1050:P1057"/>
    <mergeCell ref="P1018:P1025"/>
    <mergeCell ref="A1001:P1001"/>
    <mergeCell ref="C992:C999"/>
    <mergeCell ref="A992:A999"/>
    <mergeCell ref="B992:B999"/>
    <mergeCell ref="B1002:B1009"/>
    <mergeCell ref="C1018:C1025"/>
    <mergeCell ref="C1010:C1017"/>
    <mergeCell ref="A1018:A1025"/>
    <mergeCell ref="G1002:G1009"/>
    <mergeCell ref="P1002:P1009"/>
    <mergeCell ref="P1010:P1017"/>
    <mergeCell ref="P976:P983"/>
    <mergeCell ref="P984:P991"/>
    <mergeCell ref="P952:P959"/>
    <mergeCell ref="P960:P967"/>
    <mergeCell ref="P968:P975"/>
    <mergeCell ref="P992:P999"/>
    <mergeCell ref="P920:P927"/>
    <mergeCell ref="P928:P935"/>
    <mergeCell ref="P936:P943"/>
    <mergeCell ref="P944:P951"/>
    <mergeCell ref="P888:P895"/>
    <mergeCell ref="P896:P903"/>
    <mergeCell ref="P904:P911"/>
    <mergeCell ref="P912:P919"/>
    <mergeCell ref="P856:P863"/>
    <mergeCell ref="P864:P871"/>
    <mergeCell ref="P872:P879"/>
    <mergeCell ref="P880:P887"/>
    <mergeCell ref="P824:P831"/>
    <mergeCell ref="P832:P839"/>
    <mergeCell ref="P840:P847"/>
    <mergeCell ref="P848:P855"/>
    <mergeCell ref="P792:P799"/>
    <mergeCell ref="P800:P807"/>
    <mergeCell ref="P808:P815"/>
    <mergeCell ref="P816:P823"/>
    <mergeCell ref="P760:P767"/>
    <mergeCell ref="P768:P775"/>
    <mergeCell ref="P776:P783"/>
    <mergeCell ref="P784:P791"/>
    <mergeCell ref="P728:P735"/>
    <mergeCell ref="P736:P743"/>
    <mergeCell ref="P744:P751"/>
    <mergeCell ref="P752:P759"/>
    <mergeCell ref="P686:P693"/>
    <mergeCell ref="P694:P701"/>
    <mergeCell ref="P704:P711"/>
    <mergeCell ref="P720:P727"/>
    <mergeCell ref="P654:P661"/>
    <mergeCell ref="P662:P669"/>
    <mergeCell ref="P670:P677"/>
    <mergeCell ref="P678:P685"/>
    <mergeCell ref="P638:P645"/>
    <mergeCell ref="P646:P653"/>
    <mergeCell ref="P614:P621"/>
    <mergeCell ref="P622:P629"/>
    <mergeCell ref="P630:P637"/>
    <mergeCell ref="P582:P589"/>
    <mergeCell ref="P590:P597"/>
    <mergeCell ref="P598:P605"/>
    <mergeCell ref="P606:P613"/>
    <mergeCell ref="P550:P557"/>
    <mergeCell ref="P558:P565"/>
    <mergeCell ref="P566:P573"/>
    <mergeCell ref="P574:P581"/>
    <mergeCell ref="P518:P525"/>
    <mergeCell ref="P526:P533"/>
    <mergeCell ref="P534:P541"/>
    <mergeCell ref="P542:P549"/>
    <mergeCell ref="P486:P493"/>
    <mergeCell ref="P494:P501"/>
    <mergeCell ref="P502:P509"/>
    <mergeCell ref="P510:P517"/>
    <mergeCell ref="P460:P467"/>
    <mergeCell ref="P468:P475"/>
    <mergeCell ref="P478:P485"/>
    <mergeCell ref="A477:P477"/>
    <mergeCell ref="G460:G467"/>
    <mergeCell ref="G468:G475"/>
    <mergeCell ref="G478:G485"/>
    <mergeCell ref="B468:B475"/>
    <mergeCell ref="D460:D467"/>
    <mergeCell ref="D468:D475"/>
    <mergeCell ref="P428:P435"/>
    <mergeCell ref="P436:P443"/>
    <mergeCell ref="P444:P451"/>
    <mergeCell ref="P452:P459"/>
    <mergeCell ref="P396:P403"/>
    <mergeCell ref="P404:P411"/>
    <mergeCell ref="P412:P419"/>
    <mergeCell ref="P420:P427"/>
    <mergeCell ref="P364:P371"/>
    <mergeCell ref="P372:P379"/>
    <mergeCell ref="P380:P387"/>
    <mergeCell ref="P388:P395"/>
    <mergeCell ref="P332:P339"/>
    <mergeCell ref="P340:P347"/>
    <mergeCell ref="P348:P355"/>
    <mergeCell ref="P356:P363"/>
    <mergeCell ref="P300:P307"/>
    <mergeCell ref="P308:P315"/>
    <mergeCell ref="P316:P323"/>
    <mergeCell ref="P324:P331"/>
    <mergeCell ref="P268:P275"/>
    <mergeCell ref="P276:P283"/>
    <mergeCell ref="P284:P291"/>
    <mergeCell ref="P292:P299"/>
    <mergeCell ref="P236:P243"/>
    <mergeCell ref="P244:P251"/>
    <mergeCell ref="P252:P259"/>
    <mergeCell ref="P260:P267"/>
    <mergeCell ref="P146:P153"/>
    <mergeCell ref="P218:P225"/>
    <mergeCell ref="P186:P193"/>
    <mergeCell ref="P154:P161"/>
    <mergeCell ref="P162:P169"/>
    <mergeCell ref="P170:P177"/>
    <mergeCell ref="P178:P185"/>
    <mergeCell ref="P194:P201"/>
    <mergeCell ref="P202:P209"/>
    <mergeCell ref="P210:P217"/>
    <mergeCell ref="P114:P121"/>
    <mergeCell ref="P122:P129"/>
    <mergeCell ref="P130:P137"/>
    <mergeCell ref="P138:P145"/>
    <mergeCell ref="P34:P41"/>
    <mergeCell ref="P42:P49"/>
    <mergeCell ref="P50:P57"/>
    <mergeCell ref="P106:P113"/>
    <mergeCell ref="G202:G209"/>
    <mergeCell ref="G194:G201"/>
    <mergeCell ref="G210:G217"/>
    <mergeCell ref="P26:P33"/>
    <mergeCell ref="P58:P65"/>
    <mergeCell ref="P66:P73"/>
    <mergeCell ref="P74:P81"/>
    <mergeCell ref="P82:P89"/>
    <mergeCell ref="P90:P97"/>
    <mergeCell ref="P98:P105"/>
    <mergeCell ref="E186:E193"/>
    <mergeCell ref="E194:E201"/>
    <mergeCell ref="E210:E217"/>
    <mergeCell ref="E202:E209"/>
    <mergeCell ref="C194:C201"/>
    <mergeCell ref="B186:B193"/>
    <mergeCell ref="B170:B177"/>
    <mergeCell ref="C162:C169"/>
    <mergeCell ref="C186:C193"/>
    <mergeCell ref="P18:P25"/>
    <mergeCell ref="P5:P7"/>
    <mergeCell ref="E5:G5"/>
    <mergeCell ref="E6:E7"/>
    <mergeCell ref="M5:N6"/>
    <mergeCell ref="O5:O7"/>
    <mergeCell ref="G6:G7"/>
    <mergeCell ref="K5:L6"/>
    <mergeCell ref="G10:G17"/>
    <mergeCell ref="H10:H17"/>
    <mergeCell ref="B106:B113"/>
    <mergeCell ref="C106:C113"/>
    <mergeCell ref="B210:B217"/>
    <mergeCell ref="C210:C217"/>
    <mergeCell ref="C114:C121"/>
    <mergeCell ref="C122:C129"/>
    <mergeCell ref="B122:B129"/>
    <mergeCell ref="C202:C209"/>
    <mergeCell ref="C170:C177"/>
    <mergeCell ref="C178:C185"/>
    <mergeCell ref="E694:E701"/>
    <mergeCell ref="E332:E339"/>
    <mergeCell ref="D332:D339"/>
    <mergeCell ref="D340:D347"/>
    <mergeCell ref="D348:D355"/>
    <mergeCell ref="D388:D395"/>
    <mergeCell ref="D396:D403"/>
    <mergeCell ref="D404:D411"/>
    <mergeCell ref="D412:D419"/>
    <mergeCell ref="D452:D459"/>
    <mergeCell ref="C1252:C1259"/>
    <mergeCell ref="A1188:A1195"/>
    <mergeCell ref="A678:A685"/>
    <mergeCell ref="A928:A935"/>
    <mergeCell ref="A968:A975"/>
    <mergeCell ref="A952:A959"/>
    <mergeCell ref="A976:A983"/>
    <mergeCell ref="A944:A951"/>
    <mergeCell ref="A1180:A1187"/>
    <mergeCell ref="C686:C693"/>
    <mergeCell ref="B678:B685"/>
    <mergeCell ref="A1297:P1297"/>
    <mergeCell ref="A1228:A1235"/>
    <mergeCell ref="B1228:B1235"/>
    <mergeCell ref="C1228:C1235"/>
    <mergeCell ref="E1228:E1235"/>
    <mergeCell ref="B1236:B1243"/>
    <mergeCell ref="C1236:C1243"/>
    <mergeCell ref="A1244:A1251"/>
    <mergeCell ref="A1260:A1267"/>
    <mergeCell ref="B984:B991"/>
    <mergeCell ref="A1236:A1243"/>
    <mergeCell ref="E1236:E1243"/>
    <mergeCell ref="A670:A677"/>
    <mergeCell ref="B670:B677"/>
    <mergeCell ref="C670:C677"/>
    <mergeCell ref="E880:E887"/>
    <mergeCell ref="E896:E903"/>
    <mergeCell ref="C960:C967"/>
    <mergeCell ref="C1188:C1195"/>
    <mergeCell ref="A840:A847"/>
    <mergeCell ref="F6:F7"/>
    <mergeCell ref="B1188:B1195"/>
    <mergeCell ref="E18:E25"/>
    <mergeCell ref="E10:E17"/>
    <mergeCell ref="C912:C919"/>
    <mergeCell ref="C936:C943"/>
    <mergeCell ref="B944:B951"/>
    <mergeCell ref="E106:E113"/>
    <mergeCell ref="E356:E363"/>
    <mergeCell ref="A58:A65"/>
    <mergeCell ref="A18:A25"/>
    <mergeCell ref="I5:I7"/>
    <mergeCell ref="A9:P9"/>
    <mergeCell ref="B18:B25"/>
    <mergeCell ref="C18:C25"/>
    <mergeCell ref="P10:P17"/>
    <mergeCell ref="C58:C65"/>
    <mergeCell ref="E58:E65"/>
    <mergeCell ref="A26:A33"/>
    <mergeCell ref="F1002:F1009"/>
    <mergeCell ref="F1034:F1041"/>
    <mergeCell ref="F976:F983"/>
    <mergeCell ref="F968:F975"/>
    <mergeCell ref="F412:F419"/>
    <mergeCell ref="F436:F443"/>
    <mergeCell ref="F420:F427"/>
    <mergeCell ref="F960:F967"/>
    <mergeCell ref="F792:F799"/>
    <mergeCell ref="F848:F855"/>
    <mergeCell ref="F856:F863"/>
    <mergeCell ref="F864:F871"/>
    <mergeCell ref="F824:F831"/>
    <mergeCell ref="F816:F823"/>
    <mergeCell ref="B960:B967"/>
    <mergeCell ref="B952:B959"/>
    <mergeCell ref="C952:C959"/>
    <mergeCell ref="B976:B983"/>
    <mergeCell ref="C968:C975"/>
    <mergeCell ref="B968:B975"/>
    <mergeCell ref="C808:C815"/>
    <mergeCell ref="E776:E783"/>
    <mergeCell ref="C888:C895"/>
    <mergeCell ref="C824:C831"/>
    <mergeCell ref="E824:E831"/>
    <mergeCell ref="C832:C839"/>
    <mergeCell ref="E808:E815"/>
    <mergeCell ref="E792:E799"/>
    <mergeCell ref="C816:C823"/>
    <mergeCell ref="E832:E839"/>
    <mergeCell ref="B928:B935"/>
    <mergeCell ref="B936:B943"/>
    <mergeCell ref="D912:D919"/>
    <mergeCell ref="D920:D927"/>
    <mergeCell ref="C944:C951"/>
    <mergeCell ref="E928:E935"/>
    <mergeCell ref="C928:C935"/>
    <mergeCell ref="C904:C911"/>
    <mergeCell ref="D928:D935"/>
    <mergeCell ref="D936:D943"/>
    <mergeCell ref="D944:D951"/>
    <mergeCell ref="E976:E983"/>
    <mergeCell ref="E864:E871"/>
    <mergeCell ref="E872:E879"/>
    <mergeCell ref="E960:E967"/>
    <mergeCell ref="E912:E919"/>
    <mergeCell ref="E936:E943"/>
    <mergeCell ref="E904:E911"/>
    <mergeCell ref="E968:E975"/>
    <mergeCell ref="E1164:E1171"/>
    <mergeCell ref="F1164:F1171"/>
    <mergeCell ref="F1204:F1211"/>
    <mergeCell ref="E1212:E1219"/>
    <mergeCell ref="E1188:E1195"/>
    <mergeCell ref="E1204:E1211"/>
    <mergeCell ref="E1196:E1203"/>
    <mergeCell ref="F1188:F1195"/>
    <mergeCell ref="F1196:F1203"/>
    <mergeCell ref="F1212:F1219"/>
    <mergeCell ref="F1180:F1187"/>
    <mergeCell ref="F1058:F1065"/>
    <mergeCell ref="F1172:F1179"/>
    <mergeCell ref="F1092:F1099"/>
    <mergeCell ref="F1100:F1107"/>
    <mergeCell ref="F1108:F1115"/>
    <mergeCell ref="F1124:F1131"/>
    <mergeCell ref="F1116:F1123"/>
    <mergeCell ref="F1156:F1163"/>
    <mergeCell ref="E992:E999"/>
    <mergeCell ref="E952:E959"/>
    <mergeCell ref="B784:B791"/>
    <mergeCell ref="E920:E927"/>
    <mergeCell ref="B832:B839"/>
    <mergeCell ref="B824:B831"/>
    <mergeCell ref="C848:C855"/>
    <mergeCell ref="C880:C887"/>
    <mergeCell ref="C872:C879"/>
    <mergeCell ref="E944:E951"/>
    <mergeCell ref="B1180:B1187"/>
    <mergeCell ref="C1180:C1187"/>
    <mergeCell ref="E1172:E1179"/>
    <mergeCell ref="E1180:E1187"/>
    <mergeCell ref="D1172:D1179"/>
    <mergeCell ref="D1180:D1187"/>
    <mergeCell ref="G502:G509"/>
    <mergeCell ref="G526:G533"/>
    <mergeCell ref="G534:G541"/>
    <mergeCell ref="F526:F533"/>
    <mergeCell ref="F534:F541"/>
    <mergeCell ref="F518:F525"/>
    <mergeCell ref="G518:G525"/>
    <mergeCell ref="G510:G517"/>
    <mergeCell ref="G582:G589"/>
    <mergeCell ref="F582:F589"/>
    <mergeCell ref="G566:G573"/>
    <mergeCell ref="G542:G549"/>
    <mergeCell ref="G550:G557"/>
    <mergeCell ref="F566:F573"/>
    <mergeCell ref="G574:G581"/>
    <mergeCell ref="F542:F549"/>
    <mergeCell ref="F550:F557"/>
    <mergeCell ref="G558:G565"/>
    <mergeCell ref="E678:E685"/>
    <mergeCell ref="E646:E653"/>
    <mergeCell ref="F670:F677"/>
    <mergeCell ref="F662:F669"/>
    <mergeCell ref="F654:F661"/>
    <mergeCell ref="F678:F685"/>
    <mergeCell ref="E662:E669"/>
    <mergeCell ref="E670:E677"/>
    <mergeCell ref="D356:D363"/>
    <mergeCell ref="D364:D371"/>
    <mergeCell ref="D372:D379"/>
    <mergeCell ref="D380:D387"/>
    <mergeCell ref="A420:A427"/>
    <mergeCell ref="A404:A411"/>
    <mergeCell ref="B888:B895"/>
    <mergeCell ref="B848:B855"/>
    <mergeCell ref="A816:A823"/>
    <mergeCell ref="A808:A815"/>
    <mergeCell ref="A824:A831"/>
    <mergeCell ref="A832:A839"/>
    <mergeCell ref="A800:A807"/>
    <mergeCell ref="B808:B815"/>
    <mergeCell ref="B840:B847"/>
    <mergeCell ref="A1026:A1033"/>
    <mergeCell ref="A984:A991"/>
    <mergeCell ref="A904:A911"/>
    <mergeCell ref="A848:A855"/>
    <mergeCell ref="A888:A895"/>
    <mergeCell ref="A936:A943"/>
    <mergeCell ref="A960:A967"/>
    <mergeCell ref="A864:A871"/>
    <mergeCell ref="B920:B927"/>
    <mergeCell ref="A412:A419"/>
    <mergeCell ref="A364:A371"/>
    <mergeCell ref="A276:A283"/>
    <mergeCell ref="A324:A331"/>
    <mergeCell ref="A356:A363"/>
    <mergeCell ref="A284:A291"/>
    <mergeCell ref="A340:A347"/>
    <mergeCell ref="A396:A403"/>
    <mergeCell ref="A308:A315"/>
    <mergeCell ref="A316:A323"/>
    <mergeCell ref="A388:A395"/>
    <mergeCell ref="A332:A339"/>
    <mergeCell ref="B332:B339"/>
    <mergeCell ref="B348:B355"/>
    <mergeCell ref="B364:B371"/>
    <mergeCell ref="B380:B387"/>
    <mergeCell ref="B356:B363"/>
    <mergeCell ref="B340:B347"/>
    <mergeCell ref="F614:F621"/>
    <mergeCell ref="G662:G669"/>
    <mergeCell ref="G670:G677"/>
    <mergeCell ref="G654:G661"/>
    <mergeCell ref="F630:F637"/>
    <mergeCell ref="F638:F645"/>
    <mergeCell ref="F646:F653"/>
    <mergeCell ref="G646:G653"/>
    <mergeCell ref="G638:G645"/>
    <mergeCell ref="F936:F943"/>
    <mergeCell ref="F928:F935"/>
    <mergeCell ref="F904:F911"/>
    <mergeCell ref="F622:F629"/>
    <mergeCell ref="F808:F815"/>
    <mergeCell ref="F800:F807"/>
    <mergeCell ref="F784:F791"/>
    <mergeCell ref="F768:F775"/>
    <mergeCell ref="F776:F783"/>
    <mergeCell ref="F888:F895"/>
    <mergeCell ref="F1050:F1057"/>
    <mergeCell ref="F840:F847"/>
    <mergeCell ref="F1042:F1049"/>
    <mergeCell ref="F1026:F1033"/>
    <mergeCell ref="F984:F991"/>
    <mergeCell ref="F992:F999"/>
    <mergeCell ref="F912:F919"/>
    <mergeCell ref="F920:F927"/>
    <mergeCell ref="F952:F959"/>
    <mergeCell ref="F944:F951"/>
    <mergeCell ref="E816:E823"/>
    <mergeCell ref="F896:F903"/>
    <mergeCell ref="E888:E895"/>
    <mergeCell ref="E840:E847"/>
    <mergeCell ref="E848:E855"/>
    <mergeCell ref="E856:E863"/>
    <mergeCell ref="F872:F879"/>
    <mergeCell ref="F832:F839"/>
    <mergeCell ref="F880:F887"/>
    <mergeCell ref="B816:B823"/>
    <mergeCell ref="B694:B701"/>
    <mergeCell ref="A728:A735"/>
    <mergeCell ref="B728:B735"/>
    <mergeCell ref="B760:B767"/>
    <mergeCell ref="B736:B743"/>
    <mergeCell ref="A720:A727"/>
    <mergeCell ref="A704:A711"/>
    <mergeCell ref="A744:A751"/>
    <mergeCell ref="B704:B711"/>
    <mergeCell ref="A630:A637"/>
    <mergeCell ref="A622:A629"/>
    <mergeCell ref="A654:A661"/>
    <mergeCell ref="B686:B693"/>
    <mergeCell ref="A638:A645"/>
    <mergeCell ref="A686:A693"/>
    <mergeCell ref="A662:A669"/>
    <mergeCell ref="A646:A653"/>
    <mergeCell ref="B630:B637"/>
    <mergeCell ref="B646:B653"/>
    <mergeCell ref="A736:A743"/>
    <mergeCell ref="A694:A701"/>
    <mergeCell ref="B712:B719"/>
    <mergeCell ref="A712:A719"/>
    <mergeCell ref="A703:P703"/>
    <mergeCell ref="G720:G727"/>
    <mergeCell ref="G728:G735"/>
    <mergeCell ref="G736:G743"/>
    <mergeCell ref="E728:E735"/>
    <mergeCell ref="P712:P719"/>
    <mergeCell ref="A792:A799"/>
    <mergeCell ref="A776:A783"/>
    <mergeCell ref="A752:A759"/>
    <mergeCell ref="A768:A775"/>
    <mergeCell ref="A760:A767"/>
    <mergeCell ref="A784:A791"/>
    <mergeCell ref="B800:B807"/>
    <mergeCell ref="C744:C751"/>
    <mergeCell ref="C776:C783"/>
    <mergeCell ref="C768:C775"/>
    <mergeCell ref="B752:B759"/>
    <mergeCell ref="C784:C791"/>
    <mergeCell ref="B776:B783"/>
    <mergeCell ref="C792:C799"/>
    <mergeCell ref="C800:C807"/>
    <mergeCell ref="B792:B799"/>
    <mergeCell ref="C630:C637"/>
    <mergeCell ref="A566:A573"/>
    <mergeCell ref="B566:B573"/>
    <mergeCell ref="B582:B589"/>
    <mergeCell ref="C582:C589"/>
    <mergeCell ref="A598:A605"/>
    <mergeCell ref="A582:A589"/>
    <mergeCell ref="A606:A613"/>
    <mergeCell ref="A614:A621"/>
    <mergeCell ref="B614:B621"/>
    <mergeCell ref="A590:A597"/>
    <mergeCell ref="B574:B581"/>
    <mergeCell ref="B510:B517"/>
    <mergeCell ref="C510:C517"/>
    <mergeCell ref="B590:B597"/>
    <mergeCell ref="C550:C557"/>
    <mergeCell ref="A518:A525"/>
    <mergeCell ref="A510:A517"/>
    <mergeCell ref="A542:A549"/>
    <mergeCell ref="A574:A581"/>
    <mergeCell ref="B622:B629"/>
    <mergeCell ref="C622:C629"/>
    <mergeCell ref="B550:B557"/>
    <mergeCell ref="B606:B613"/>
    <mergeCell ref="B598:B605"/>
    <mergeCell ref="C606:C613"/>
    <mergeCell ref="C598:C605"/>
    <mergeCell ref="B558:B565"/>
    <mergeCell ref="C558:C565"/>
    <mergeCell ref="B412:B419"/>
    <mergeCell ref="C388:C395"/>
    <mergeCell ref="C292:C299"/>
    <mergeCell ref="B292:B299"/>
    <mergeCell ref="B396:B403"/>
    <mergeCell ref="C308:C315"/>
    <mergeCell ref="C348:C355"/>
    <mergeCell ref="C356:C363"/>
    <mergeCell ref="B316:B323"/>
    <mergeCell ref="C300:C307"/>
    <mergeCell ref="B300:B307"/>
    <mergeCell ref="A380:A387"/>
    <mergeCell ref="B244:B251"/>
    <mergeCell ref="B236:B243"/>
    <mergeCell ref="B284:B291"/>
    <mergeCell ref="A348:A355"/>
    <mergeCell ref="B276:B283"/>
    <mergeCell ref="B324:B331"/>
    <mergeCell ref="B308:B315"/>
    <mergeCell ref="A268:A275"/>
    <mergeCell ref="A66:A73"/>
    <mergeCell ref="B66:B73"/>
    <mergeCell ref="A106:A113"/>
    <mergeCell ref="A478:A485"/>
    <mergeCell ref="B478:B485"/>
    <mergeCell ref="A244:A251"/>
    <mergeCell ref="A292:A299"/>
    <mergeCell ref="A372:A379"/>
    <mergeCell ref="B372:B379"/>
    <mergeCell ref="A300:A307"/>
    <mergeCell ref="A260:A267"/>
    <mergeCell ref="B268:B275"/>
    <mergeCell ref="B252:B259"/>
    <mergeCell ref="B260:B267"/>
    <mergeCell ref="A252:A259"/>
    <mergeCell ref="B202:B209"/>
    <mergeCell ref="A210:A217"/>
    <mergeCell ref="A194:A201"/>
    <mergeCell ref="A178:A185"/>
    <mergeCell ref="B178:B185"/>
    <mergeCell ref="B194:B201"/>
    <mergeCell ref="A236:A243"/>
    <mergeCell ref="A202:A209"/>
    <mergeCell ref="A218:A225"/>
    <mergeCell ref="A226:A233"/>
    <mergeCell ref="B50:B57"/>
    <mergeCell ref="B58:B65"/>
    <mergeCell ref="E26:E33"/>
    <mergeCell ref="A50:A57"/>
    <mergeCell ref="B26:B33"/>
    <mergeCell ref="C26:C33"/>
    <mergeCell ref="B34:B41"/>
    <mergeCell ref="D26:D33"/>
    <mergeCell ref="D34:D41"/>
    <mergeCell ref="D42:D49"/>
    <mergeCell ref="A74:A81"/>
    <mergeCell ref="B74:B81"/>
    <mergeCell ref="C74:C81"/>
    <mergeCell ref="A98:A105"/>
    <mergeCell ref="B98:B105"/>
    <mergeCell ref="A82:A89"/>
    <mergeCell ref="B82:B89"/>
    <mergeCell ref="A90:A97"/>
    <mergeCell ref="B90:B97"/>
    <mergeCell ref="C82:C89"/>
    <mergeCell ref="C316:C323"/>
    <mergeCell ref="C138:C145"/>
    <mergeCell ref="C66:C73"/>
    <mergeCell ref="C98:C105"/>
    <mergeCell ref="C218:C225"/>
    <mergeCell ref="C276:C283"/>
    <mergeCell ref="C284:C291"/>
    <mergeCell ref="C154:C161"/>
    <mergeCell ref="C146:C153"/>
    <mergeCell ref="C226:C233"/>
    <mergeCell ref="B452:B459"/>
    <mergeCell ref="A444:A451"/>
    <mergeCell ref="B444:B451"/>
    <mergeCell ref="C428:C435"/>
    <mergeCell ref="A428:A435"/>
    <mergeCell ref="A436:A443"/>
    <mergeCell ref="A122:A129"/>
    <mergeCell ref="A114:A121"/>
    <mergeCell ref="B114:B121"/>
    <mergeCell ref="A130:A137"/>
    <mergeCell ref="A162:A169"/>
    <mergeCell ref="A170:A177"/>
    <mergeCell ref="A186:A193"/>
    <mergeCell ref="B130:B137"/>
    <mergeCell ref="A138:A145"/>
    <mergeCell ref="B138:B145"/>
    <mergeCell ref="A146:A153"/>
    <mergeCell ref="B146:B153"/>
    <mergeCell ref="A154:A161"/>
    <mergeCell ref="B162:B169"/>
    <mergeCell ref="C460:C467"/>
    <mergeCell ref="B428:B435"/>
    <mergeCell ref="B436:B443"/>
    <mergeCell ref="C90:C97"/>
    <mergeCell ref="C130:C137"/>
    <mergeCell ref="C244:C251"/>
    <mergeCell ref="C268:C275"/>
    <mergeCell ref="C260:C267"/>
    <mergeCell ref="C252:C259"/>
    <mergeCell ref="C236:C243"/>
    <mergeCell ref="C486:C493"/>
    <mergeCell ref="B502:B509"/>
    <mergeCell ref="C534:C541"/>
    <mergeCell ref="B518:B525"/>
    <mergeCell ref="C518:C525"/>
    <mergeCell ref="C494:C501"/>
    <mergeCell ref="C526:C533"/>
    <mergeCell ref="C502:C509"/>
    <mergeCell ref="B534:B541"/>
    <mergeCell ref="B526:B533"/>
    <mergeCell ref="A468:A475"/>
    <mergeCell ref="A460:A467"/>
    <mergeCell ref="A486:A493"/>
    <mergeCell ref="A452:A459"/>
    <mergeCell ref="A502:A509"/>
    <mergeCell ref="B486:B493"/>
    <mergeCell ref="A494:A501"/>
    <mergeCell ref="B494:B501"/>
    <mergeCell ref="A526:A533"/>
    <mergeCell ref="A550:A557"/>
    <mergeCell ref="B542:B549"/>
    <mergeCell ref="A558:A565"/>
    <mergeCell ref="A534:A541"/>
    <mergeCell ref="B768:B775"/>
    <mergeCell ref="B744:B751"/>
    <mergeCell ref="C728:C735"/>
    <mergeCell ref="C736:C743"/>
    <mergeCell ref="C752:C759"/>
    <mergeCell ref="C760:C767"/>
    <mergeCell ref="C720:C727"/>
    <mergeCell ref="B720:B727"/>
    <mergeCell ref="B638:B645"/>
    <mergeCell ref="C566:C573"/>
    <mergeCell ref="C574:C581"/>
    <mergeCell ref="C638:C645"/>
    <mergeCell ref="C614:C621"/>
    <mergeCell ref="C590:C597"/>
    <mergeCell ref="C694:C701"/>
    <mergeCell ref="C704:C711"/>
    <mergeCell ref="A912:A919"/>
    <mergeCell ref="B912:B919"/>
    <mergeCell ref="A920:A927"/>
    <mergeCell ref="B864:B871"/>
    <mergeCell ref="A896:A903"/>
    <mergeCell ref="A880:A887"/>
    <mergeCell ref="B880:B887"/>
    <mergeCell ref="B896:B903"/>
    <mergeCell ref="B904:B911"/>
    <mergeCell ref="B1018:B1025"/>
    <mergeCell ref="A1002:A1009"/>
    <mergeCell ref="B1026:B1033"/>
    <mergeCell ref="B1050:B1057"/>
    <mergeCell ref="A1010:A1017"/>
    <mergeCell ref="A1034:A1041"/>
    <mergeCell ref="B1034:B1041"/>
    <mergeCell ref="B1010:B1017"/>
    <mergeCell ref="B856:B863"/>
    <mergeCell ref="A872:A879"/>
    <mergeCell ref="B872:B879"/>
    <mergeCell ref="A856:A863"/>
    <mergeCell ref="C1050:C1057"/>
    <mergeCell ref="A1050:A1057"/>
    <mergeCell ref="C1042:C1049"/>
    <mergeCell ref="A1068:A1075"/>
    <mergeCell ref="A1058:A1065"/>
    <mergeCell ref="A1042:A1049"/>
    <mergeCell ref="B1042:B1049"/>
    <mergeCell ref="B1058:B1065"/>
    <mergeCell ref="A1084:A1091"/>
    <mergeCell ref="B1084:B1091"/>
    <mergeCell ref="C1084:C1091"/>
    <mergeCell ref="A1076:A1083"/>
    <mergeCell ref="B1076:B1083"/>
    <mergeCell ref="C1076:C1083"/>
    <mergeCell ref="B1100:B1107"/>
    <mergeCell ref="A1100:A1107"/>
    <mergeCell ref="C1100:C1107"/>
    <mergeCell ref="B1092:B1099"/>
    <mergeCell ref="A1092:A1099"/>
    <mergeCell ref="C1092:C1099"/>
    <mergeCell ref="A1116:A1123"/>
    <mergeCell ref="B1116:B1123"/>
    <mergeCell ref="C1116:C1123"/>
    <mergeCell ref="A1108:A1115"/>
    <mergeCell ref="B1108:B1115"/>
    <mergeCell ref="C1108:C1115"/>
    <mergeCell ref="A1132:A1139"/>
    <mergeCell ref="B1132:B1139"/>
    <mergeCell ref="C1132:C1139"/>
    <mergeCell ref="A1124:A1131"/>
    <mergeCell ref="B1124:B1131"/>
    <mergeCell ref="C1124:C1131"/>
    <mergeCell ref="B1148:B1155"/>
    <mergeCell ref="A1148:A1155"/>
    <mergeCell ref="C1148:C1155"/>
    <mergeCell ref="B1140:B1147"/>
    <mergeCell ref="A1140:A1147"/>
    <mergeCell ref="C1140:C1147"/>
    <mergeCell ref="B1156:B1163"/>
    <mergeCell ref="C1156:C1163"/>
    <mergeCell ref="A1156:A1163"/>
    <mergeCell ref="A1172:A1179"/>
    <mergeCell ref="B1172:B1179"/>
    <mergeCell ref="C1172:C1179"/>
    <mergeCell ref="B1164:B1171"/>
    <mergeCell ref="C1164:C1171"/>
    <mergeCell ref="A1164:A1171"/>
    <mergeCell ref="A1204:A1211"/>
    <mergeCell ref="B1204:B1211"/>
    <mergeCell ref="C1204:C1211"/>
    <mergeCell ref="A1196:A1203"/>
    <mergeCell ref="B1196:B1203"/>
    <mergeCell ref="C1196:C1203"/>
    <mergeCell ref="B1220:B1227"/>
    <mergeCell ref="C1220:C1227"/>
    <mergeCell ref="A1220:A1227"/>
    <mergeCell ref="A1212:A1219"/>
    <mergeCell ref="B1212:B1219"/>
    <mergeCell ref="C1212:C1219"/>
    <mergeCell ref="A1268:A1275"/>
    <mergeCell ref="C1260:C1267"/>
    <mergeCell ref="A1252:A1259"/>
    <mergeCell ref="B1284:B1291"/>
    <mergeCell ref="A1284:A1291"/>
    <mergeCell ref="C1268:C1275"/>
    <mergeCell ref="C1284:C1291"/>
    <mergeCell ref="A1276:A1283"/>
    <mergeCell ref="B1276:B1283"/>
    <mergeCell ref="C1276:C1283"/>
    <mergeCell ref="B1244:B1251"/>
    <mergeCell ref="B1252:B1259"/>
    <mergeCell ref="B1260:B1267"/>
    <mergeCell ref="B1268:B1275"/>
    <mergeCell ref="C1244:C1251"/>
    <mergeCell ref="E364:E371"/>
    <mergeCell ref="E1058:E1065"/>
    <mergeCell ref="E1068:E1075"/>
    <mergeCell ref="C420:C427"/>
    <mergeCell ref="C436:C443"/>
    <mergeCell ref="C404:C411"/>
    <mergeCell ref="E704:E711"/>
    <mergeCell ref="E720:E727"/>
    <mergeCell ref="C1058:C1065"/>
    <mergeCell ref="C840:C847"/>
    <mergeCell ref="C864:C871"/>
    <mergeCell ref="C856:C863"/>
    <mergeCell ref="C1034:C1041"/>
    <mergeCell ref="C976:C983"/>
    <mergeCell ref="C1026:C1033"/>
    <mergeCell ref="C1002:C1009"/>
    <mergeCell ref="C920:C927"/>
    <mergeCell ref="C984:C991"/>
    <mergeCell ref="C896:C903"/>
    <mergeCell ref="E1018:E1025"/>
    <mergeCell ref="F1018:F1025"/>
    <mergeCell ref="F1010:F1017"/>
    <mergeCell ref="E1100:E1107"/>
    <mergeCell ref="E1092:E1099"/>
    <mergeCell ref="E1084:E1091"/>
    <mergeCell ref="F1084:F1091"/>
    <mergeCell ref="F1068:F1075"/>
    <mergeCell ref="E1042:E1049"/>
    <mergeCell ref="E1026:E1033"/>
    <mergeCell ref="E518:E525"/>
    <mergeCell ref="E502:E509"/>
    <mergeCell ref="E292:E299"/>
    <mergeCell ref="E308:E315"/>
    <mergeCell ref="E478:E485"/>
    <mergeCell ref="E510:E517"/>
    <mergeCell ref="E574:E581"/>
    <mergeCell ref="E534:E541"/>
    <mergeCell ref="E526:E533"/>
    <mergeCell ref="E542:E549"/>
    <mergeCell ref="E550:E557"/>
    <mergeCell ref="E558:E565"/>
    <mergeCell ref="E622:E629"/>
    <mergeCell ref="E654:E661"/>
    <mergeCell ref="E606:E613"/>
    <mergeCell ref="E614:E621"/>
    <mergeCell ref="E736:E743"/>
    <mergeCell ref="E800:E807"/>
    <mergeCell ref="E486:E493"/>
    <mergeCell ref="E494:E501"/>
    <mergeCell ref="E760:E767"/>
    <mergeCell ref="E768:E775"/>
    <mergeCell ref="E582:E589"/>
    <mergeCell ref="E566:E573"/>
    <mergeCell ref="E784:E791"/>
    <mergeCell ref="E638:E645"/>
    <mergeCell ref="E1116:E1123"/>
    <mergeCell ref="E372:E379"/>
    <mergeCell ref="E744:E751"/>
    <mergeCell ref="E752:E759"/>
    <mergeCell ref="E460:E467"/>
    <mergeCell ref="E468:E475"/>
    <mergeCell ref="E686:E693"/>
    <mergeCell ref="E412:E419"/>
    <mergeCell ref="E630:E637"/>
    <mergeCell ref="E598:E605"/>
    <mergeCell ref="E276:E283"/>
    <mergeCell ref="E316:E323"/>
    <mergeCell ref="E300:E307"/>
    <mergeCell ref="E284:E291"/>
    <mergeCell ref="F98:F105"/>
    <mergeCell ref="E178:E185"/>
    <mergeCell ref="E170:E177"/>
    <mergeCell ref="F178:F185"/>
    <mergeCell ref="E162:E169"/>
    <mergeCell ref="F170:F177"/>
    <mergeCell ref="F162:F169"/>
    <mergeCell ref="E154:E161"/>
    <mergeCell ref="F106:F113"/>
    <mergeCell ref="F154:F161"/>
    <mergeCell ref="F82:F89"/>
    <mergeCell ref="E98:E105"/>
    <mergeCell ref="F122:F129"/>
    <mergeCell ref="F146:F153"/>
    <mergeCell ref="E130:E137"/>
    <mergeCell ref="E122:E129"/>
    <mergeCell ref="E114:E121"/>
    <mergeCell ref="F114:F121"/>
    <mergeCell ref="E138:E145"/>
    <mergeCell ref="E146:E153"/>
    <mergeCell ref="F138:F145"/>
    <mergeCell ref="F130:F137"/>
    <mergeCell ref="C324:C331"/>
    <mergeCell ref="C452:C459"/>
    <mergeCell ref="C444:C451"/>
    <mergeCell ref="C380:C387"/>
    <mergeCell ref="C412:C419"/>
    <mergeCell ref="C332:C339"/>
    <mergeCell ref="C364:C371"/>
    <mergeCell ref="C372:C379"/>
    <mergeCell ref="G218:G225"/>
    <mergeCell ref="G226:G233"/>
    <mergeCell ref="A235:P235"/>
    <mergeCell ref="E226:E233"/>
    <mergeCell ref="F226:F233"/>
    <mergeCell ref="E218:E225"/>
    <mergeCell ref="B226:B233"/>
    <mergeCell ref="B218:B225"/>
    <mergeCell ref="P226:P233"/>
    <mergeCell ref="H226:H233"/>
    <mergeCell ref="F186:F193"/>
    <mergeCell ref="F210:F217"/>
    <mergeCell ref="F236:F243"/>
    <mergeCell ref="F202:F209"/>
    <mergeCell ref="F218:F225"/>
    <mergeCell ref="E236:E243"/>
    <mergeCell ref="G252:G259"/>
    <mergeCell ref="G260:G267"/>
    <mergeCell ref="G268:G275"/>
    <mergeCell ref="G236:G243"/>
    <mergeCell ref="G244:G251"/>
    <mergeCell ref="E268:E275"/>
    <mergeCell ref="E244:E251"/>
    <mergeCell ref="E252:E259"/>
    <mergeCell ref="E260:E267"/>
    <mergeCell ref="F308:F315"/>
    <mergeCell ref="F268:F275"/>
    <mergeCell ref="F260:F267"/>
    <mergeCell ref="F244:F251"/>
    <mergeCell ref="F300:F307"/>
    <mergeCell ref="F276:F283"/>
    <mergeCell ref="F252:F259"/>
    <mergeCell ref="F292:F299"/>
    <mergeCell ref="F284:F291"/>
    <mergeCell ref="F486:F493"/>
    <mergeCell ref="F194:F201"/>
    <mergeCell ref="E340:E347"/>
    <mergeCell ref="E444:E451"/>
    <mergeCell ref="E428:E435"/>
    <mergeCell ref="F364:F371"/>
    <mergeCell ref="E420:E427"/>
    <mergeCell ref="F380:F387"/>
    <mergeCell ref="F404:F411"/>
    <mergeCell ref="F428:F435"/>
    <mergeCell ref="F316:F323"/>
    <mergeCell ref="F510:F517"/>
    <mergeCell ref="F494:F501"/>
    <mergeCell ref="F324:F331"/>
    <mergeCell ref="F332:F339"/>
    <mergeCell ref="F478:F485"/>
    <mergeCell ref="F502:F509"/>
    <mergeCell ref="F340:F347"/>
    <mergeCell ref="F388:F395"/>
    <mergeCell ref="F356:F363"/>
    <mergeCell ref="F396:F403"/>
    <mergeCell ref="F372:F379"/>
    <mergeCell ref="E348:E355"/>
    <mergeCell ref="E404:E411"/>
    <mergeCell ref="E380:E387"/>
    <mergeCell ref="F348:F355"/>
    <mergeCell ref="E388:E395"/>
    <mergeCell ref="E396:E403"/>
    <mergeCell ref="F460:F467"/>
    <mergeCell ref="F468:F475"/>
    <mergeCell ref="E452:E459"/>
    <mergeCell ref="F444:F451"/>
    <mergeCell ref="F452:F459"/>
    <mergeCell ref="C712:C719"/>
    <mergeCell ref="F606:F613"/>
    <mergeCell ref="F590:F597"/>
    <mergeCell ref="F598:F605"/>
    <mergeCell ref="F686:F693"/>
    <mergeCell ref="F694:F701"/>
    <mergeCell ref="F712:F719"/>
    <mergeCell ref="F704:F711"/>
    <mergeCell ref="E590:E597"/>
    <mergeCell ref="E712:E719"/>
    <mergeCell ref="E1002:E1009"/>
    <mergeCell ref="C542:C549"/>
    <mergeCell ref="E1148:E1155"/>
    <mergeCell ref="F1148:F1155"/>
    <mergeCell ref="E1132:E1139"/>
    <mergeCell ref="F1132:F1139"/>
    <mergeCell ref="F1140:F1147"/>
    <mergeCell ref="E1140:E1147"/>
    <mergeCell ref="C678:C685"/>
    <mergeCell ref="E1050:E1057"/>
    <mergeCell ref="E984:E991"/>
    <mergeCell ref="G686:G693"/>
    <mergeCell ref="F720:F727"/>
    <mergeCell ref="F736:F743"/>
    <mergeCell ref="F760:F767"/>
    <mergeCell ref="F752:F759"/>
    <mergeCell ref="F728:F735"/>
    <mergeCell ref="F744:F751"/>
    <mergeCell ref="G704:G711"/>
    <mergeCell ref="G712:G719"/>
    <mergeCell ref="F1244:F1251"/>
    <mergeCell ref="E1220:E1227"/>
    <mergeCell ref="F1220:F1227"/>
    <mergeCell ref="F1228:F1235"/>
    <mergeCell ref="F1236:F1243"/>
    <mergeCell ref="E1010:E1017"/>
    <mergeCell ref="F1260:F1267"/>
    <mergeCell ref="F1252:F1259"/>
    <mergeCell ref="E1252:E1259"/>
    <mergeCell ref="E1260:E1267"/>
    <mergeCell ref="E1034:E1041"/>
    <mergeCell ref="E1244:E1251"/>
    <mergeCell ref="E1156:E1163"/>
    <mergeCell ref="E1124:E1131"/>
    <mergeCell ref="E1108:E1115"/>
    <mergeCell ref="E1284:E1291"/>
    <mergeCell ref="F1284:F1291"/>
    <mergeCell ref="F1268:F1275"/>
    <mergeCell ref="F1276:F1283"/>
    <mergeCell ref="E1268:E1275"/>
    <mergeCell ref="E1276:E1283"/>
    <mergeCell ref="B10:B17"/>
    <mergeCell ref="F26:F33"/>
    <mergeCell ref="C662:C669"/>
    <mergeCell ref="C654:C661"/>
    <mergeCell ref="B654:B661"/>
    <mergeCell ref="B662:B669"/>
    <mergeCell ref="F558:F565"/>
    <mergeCell ref="F574:F581"/>
    <mergeCell ref="E324:E331"/>
    <mergeCell ref="E436:E443"/>
    <mergeCell ref="C646:C653"/>
    <mergeCell ref="A2:P4"/>
    <mergeCell ref="E42:E49"/>
    <mergeCell ref="A42:A49"/>
    <mergeCell ref="C42:C49"/>
    <mergeCell ref="C34:C41"/>
    <mergeCell ref="A34:A41"/>
    <mergeCell ref="F18:F25"/>
    <mergeCell ref="B42:B49"/>
    <mergeCell ref="A10:A17"/>
    <mergeCell ref="C50:C57"/>
    <mergeCell ref="C478:C485"/>
    <mergeCell ref="B460:B467"/>
    <mergeCell ref="C340:C347"/>
    <mergeCell ref="B154:B161"/>
    <mergeCell ref="C468:C475"/>
    <mergeCell ref="B420:B427"/>
    <mergeCell ref="B388:B395"/>
    <mergeCell ref="B404:B411"/>
    <mergeCell ref="C396:C403"/>
    <mergeCell ref="C10:C17"/>
    <mergeCell ref="F10:F17"/>
    <mergeCell ref="G50:G57"/>
    <mergeCell ref="F42:F49"/>
    <mergeCell ref="G26:G33"/>
    <mergeCell ref="E50:E57"/>
    <mergeCell ref="F50:F57"/>
    <mergeCell ref="G18:G25"/>
    <mergeCell ref="E34:E41"/>
    <mergeCell ref="D18:D25"/>
    <mergeCell ref="G58:G65"/>
    <mergeCell ref="F66:F73"/>
    <mergeCell ref="F34:F41"/>
    <mergeCell ref="G34:G41"/>
    <mergeCell ref="G42:G49"/>
    <mergeCell ref="F58:F65"/>
    <mergeCell ref="E66:E73"/>
    <mergeCell ref="G74:G81"/>
    <mergeCell ref="G82:G89"/>
    <mergeCell ref="G90:G97"/>
    <mergeCell ref="G66:G73"/>
    <mergeCell ref="E82:E89"/>
    <mergeCell ref="E90:E97"/>
    <mergeCell ref="F90:F97"/>
    <mergeCell ref="F74:F81"/>
    <mergeCell ref="E74:E81"/>
    <mergeCell ref="G98:G105"/>
    <mergeCell ref="G106:G113"/>
    <mergeCell ref="G114:G121"/>
    <mergeCell ref="G122:G129"/>
    <mergeCell ref="G130:G137"/>
    <mergeCell ref="G138:G145"/>
    <mergeCell ref="G146:G153"/>
    <mergeCell ref="G162:G169"/>
    <mergeCell ref="G186:G193"/>
    <mergeCell ref="G170:G177"/>
    <mergeCell ref="G178:G185"/>
    <mergeCell ref="G154:G161"/>
    <mergeCell ref="G276:G283"/>
    <mergeCell ref="G284:G291"/>
    <mergeCell ref="G292:G299"/>
    <mergeCell ref="G324:G331"/>
    <mergeCell ref="G332:G339"/>
    <mergeCell ref="G300:G307"/>
    <mergeCell ref="G308:G315"/>
    <mergeCell ref="G316:G323"/>
    <mergeCell ref="G340:G347"/>
    <mergeCell ref="G348:G355"/>
    <mergeCell ref="G356:G363"/>
    <mergeCell ref="G364:G371"/>
    <mergeCell ref="G372:G379"/>
    <mergeCell ref="G380:G387"/>
    <mergeCell ref="G388:G395"/>
    <mergeCell ref="G420:G427"/>
    <mergeCell ref="G396:G403"/>
    <mergeCell ref="G404:G411"/>
    <mergeCell ref="G412:G419"/>
    <mergeCell ref="G428:G435"/>
    <mergeCell ref="G436:G443"/>
    <mergeCell ref="G444:G451"/>
    <mergeCell ref="G452:G459"/>
    <mergeCell ref="G486:G493"/>
    <mergeCell ref="G494:G501"/>
    <mergeCell ref="G694:G701"/>
    <mergeCell ref="G614:G621"/>
    <mergeCell ref="G622:G629"/>
    <mergeCell ref="G630:G637"/>
    <mergeCell ref="G590:G597"/>
    <mergeCell ref="G598:G605"/>
    <mergeCell ref="G606:G613"/>
    <mergeCell ref="G678:G685"/>
    <mergeCell ref="G744:G751"/>
    <mergeCell ref="G752:G759"/>
    <mergeCell ref="G760:G767"/>
    <mergeCell ref="G768:G775"/>
    <mergeCell ref="G776:G783"/>
    <mergeCell ref="G784:G791"/>
    <mergeCell ref="G792:G799"/>
    <mergeCell ref="G800:G807"/>
    <mergeCell ref="G808:G815"/>
    <mergeCell ref="G816:G823"/>
    <mergeCell ref="G824:G831"/>
    <mergeCell ref="G832:G839"/>
    <mergeCell ref="G840:G847"/>
    <mergeCell ref="G848:G855"/>
    <mergeCell ref="G864:G871"/>
    <mergeCell ref="G856:G863"/>
    <mergeCell ref="G872:G879"/>
    <mergeCell ref="G880:G887"/>
    <mergeCell ref="G888:G895"/>
    <mergeCell ref="G896:G903"/>
    <mergeCell ref="G904:G911"/>
    <mergeCell ref="G912:G919"/>
    <mergeCell ref="G920:G927"/>
    <mergeCell ref="G928:G935"/>
    <mergeCell ref="G936:G943"/>
    <mergeCell ref="G944:G951"/>
    <mergeCell ref="G952:G959"/>
    <mergeCell ref="G960:G967"/>
    <mergeCell ref="G968:G975"/>
    <mergeCell ref="G976:G983"/>
    <mergeCell ref="G984:G991"/>
    <mergeCell ref="G992:G999"/>
    <mergeCell ref="G1010:G1017"/>
    <mergeCell ref="G1018:G1025"/>
    <mergeCell ref="G1026:G1033"/>
    <mergeCell ref="G1034:G1041"/>
    <mergeCell ref="G1042:G1049"/>
    <mergeCell ref="G1050:G1057"/>
    <mergeCell ref="G1058:G1065"/>
    <mergeCell ref="G1092:G1099"/>
    <mergeCell ref="G1100:G1107"/>
    <mergeCell ref="G1108:G1115"/>
    <mergeCell ref="G1068:G1075"/>
    <mergeCell ref="G1076:G1083"/>
    <mergeCell ref="G1116:G1123"/>
    <mergeCell ref="G1124:G1131"/>
    <mergeCell ref="G1140:G1147"/>
    <mergeCell ref="G1148:G1155"/>
    <mergeCell ref="G1132:G1139"/>
    <mergeCell ref="G1156:G1163"/>
    <mergeCell ref="G1268:G1275"/>
    <mergeCell ref="G1228:G1235"/>
    <mergeCell ref="G1164:G1171"/>
    <mergeCell ref="G1204:G1211"/>
    <mergeCell ref="G1180:G1187"/>
    <mergeCell ref="G1188:G1195"/>
    <mergeCell ref="G1172:G1179"/>
    <mergeCell ref="G1212:G1219"/>
    <mergeCell ref="G1196:G1203"/>
    <mergeCell ref="G1220:G1227"/>
    <mergeCell ref="G1276:G1283"/>
    <mergeCell ref="G1284:G1291"/>
    <mergeCell ref="G1236:G1243"/>
    <mergeCell ref="G1244:G1251"/>
    <mergeCell ref="G1252:G1259"/>
    <mergeCell ref="G1260:G1267"/>
    <mergeCell ref="D50:D57"/>
    <mergeCell ref="D58:D65"/>
    <mergeCell ref="D66:D73"/>
    <mergeCell ref="D74:D81"/>
    <mergeCell ref="D82:D89"/>
    <mergeCell ref="D90:D97"/>
    <mergeCell ref="D98:D105"/>
    <mergeCell ref="D106:D113"/>
    <mergeCell ref="D114:D121"/>
    <mergeCell ref="D122:D129"/>
    <mergeCell ref="D130:D137"/>
    <mergeCell ref="D138:D145"/>
    <mergeCell ref="D146:D153"/>
    <mergeCell ref="D154:D161"/>
    <mergeCell ref="D162:D169"/>
    <mergeCell ref="D170:D177"/>
    <mergeCell ref="D178:D185"/>
    <mergeCell ref="D186:D193"/>
    <mergeCell ref="D194:D201"/>
    <mergeCell ref="D202:D209"/>
    <mergeCell ref="D478:D485"/>
    <mergeCell ref="D486:D493"/>
    <mergeCell ref="D494:D501"/>
    <mergeCell ref="D210:D217"/>
    <mergeCell ref="D218:D225"/>
    <mergeCell ref="D226:D233"/>
    <mergeCell ref="D236:D243"/>
    <mergeCell ref="D244:D251"/>
    <mergeCell ref="D252:D259"/>
    <mergeCell ref="D276:D283"/>
    <mergeCell ref="D502:D509"/>
    <mergeCell ref="D510:D517"/>
    <mergeCell ref="D518:D525"/>
    <mergeCell ref="D526:D533"/>
    <mergeCell ref="D534:D541"/>
    <mergeCell ref="D542:D549"/>
    <mergeCell ref="D550:D557"/>
    <mergeCell ref="D558:D565"/>
    <mergeCell ref="D566:D573"/>
    <mergeCell ref="D574:D581"/>
    <mergeCell ref="D582:D589"/>
    <mergeCell ref="D590:D597"/>
    <mergeCell ref="D598:D605"/>
    <mergeCell ref="D606:D613"/>
    <mergeCell ref="D614:D621"/>
    <mergeCell ref="D622:D629"/>
    <mergeCell ref="D630:D637"/>
    <mergeCell ref="D638:D645"/>
    <mergeCell ref="D646:D653"/>
    <mergeCell ref="D654:D661"/>
    <mergeCell ref="D694:D701"/>
    <mergeCell ref="D704:D711"/>
    <mergeCell ref="D712:D719"/>
    <mergeCell ref="D662:D669"/>
    <mergeCell ref="D670:D677"/>
    <mergeCell ref="D678:D685"/>
    <mergeCell ref="D686:D693"/>
    <mergeCell ref="D720:D727"/>
    <mergeCell ref="D728:D735"/>
    <mergeCell ref="D736:D743"/>
    <mergeCell ref="D744:D751"/>
    <mergeCell ref="D752:D759"/>
    <mergeCell ref="D760:D767"/>
    <mergeCell ref="D768:D775"/>
    <mergeCell ref="D776:D783"/>
    <mergeCell ref="D784:D791"/>
    <mergeCell ref="D792:D799"/>
    <mergeCell ref="D800:D807"/>
    <mergeCell ref="D808:D815"/>
    <mergeCell ref="D816:D823"/>
    <mergeCell ref="D824:D831"/>
    <mergeCell ref="D832:D839"/>
    <mergeCell ref="D840:D847"/>
    <mergeCell ref="D848:D855"/>
    <mergeCell ref="D856:D863"/>
    <mergeCell ref="D864:D871"/>
    <mergeCell ref="D872:D879"/>
    <mergeCell ref="D880:D887"/>
    <mergeCell ref="D888:D895"/>
    <mergeCell ref="D896:D903"/>
    <mergeCell ref="D904:D911"/>
    <mergeCell ref="D952:D959"/>
    <mergeCell ref="D960:D967"/>
    <mergeCell ref="D968:D975"/>
    <mergeCell ref="D976:D983"/>
    <mergeCell ref="D984:D991"/>
    <mergeCell ref="D992:D999"/>
    <mergeCell ref="D1002:D1009"/>
    <mergeCell ref="D1010:D1017"/>
    <mergeCell ref="D1018:D1025"/>
    <mergeCell ref="D1026:D1033"/>
    <mergeCell ref="D1034:D1041"/>
    <mergeCell ref="D1042:D1049"/>
    <mergeCell ref="D1050:D1057"/>
    <mergeCell ref="D1058:D1065"/>
    <mergeCell ref="D1068:D1075"/>
    <mergeCell ref="D1076:D1083"/>
    <mergeCell ref="D1084:D1091"/>
    <mergeCell ref="D1092:D1099"/>
    <mergeCell ref="D1100:D1107"/>
    <mergeCell ref="D1108:D1115"/>
    <mergeCell ref="D1116:D1123"/>
    <mergeCell ref="D1124:D1131"/>
    <mergeCell ref="D1132:D1139"/>
    <mergeCell ref="D1140:D1147"/>
    <mergeCell ref="D1148:D1155"/>
    <mergeCell ref="D1156:D1163"/>
    <mergeCell ref="D1164:D1171"/>
    <mergeCell ref="D1236:D1243"/>
    <mergeCell ref="D1244:D1251"/>
    <mergeCell ref="D1188:D1195"/>
    <mergeCell ref="D1196:D1203"/>
    <mergeCell ref="D1204:D1211"/>
    <mergeCell ref="D1212:D1219"/>
    <mergeCell ref="H18:H25"/>
    <mergeCell ref="H5:H7"/>
    <mergeCell ref="D1284:D1291"/>
    <mergeCell ref="D1252:D1259"/>
    <mergeCell ref="D1260:D1267"/>
    <mergeCell ref="D1268:D1275"/>
    <mergeCell ref="D1276:D1283"/>
    <mergeCell ref="D1220:D1227"/>
    <mergeCell ref="D1228:D1235"/>
    <mergeCell ref="H26:H33"/>
    <mergeCell ref="H34:H41"/>
    <mergeCell ref="H42:H49"/>
    <mergeCell ref="H50:H57"/>
    <mergeCell ref="H58:H65"/>
    <mergeCell ref="H66:H73"/>
    <mergeCell ref="H74:H81"/>
    <mergeCell ref="H82:H89"/>
    <mergeCell ref="H90:H97"/>
    <mergeCell ref="H98:H105"/>
    <mergeCell ref="H106:H113"/>
    <mergeCell ref="H114:H121"/>
    <mergeCell ref="H122:H129"/>
    <mergeCell ref="H130:H137"/>
    <mergeCell ref="H138:H145"/>
    <mergeCell ref="H146:H153"/>
    <mergeCell ref="H154:H161"/>
    <mergeCell ref="H162:H169"/>
    <mergeCell ref="H170:H177"/>
    <mergeCell ref="H178:H185"/>
    <mergeCell ref="H186:H193"/>
    <mergeCell ref="H194:H201"/>
    <mergeCell ref="H202:H209"/>
    <mergeCell ref="H210:H217"/>
    <mergeCell ref="H218:H225"/>
    <mergeCell ref="H236:H243"/>
    <mergeCell ref="H244:H251"/>
    <mergeCell ref="H252:H259"/>
    <mergeCell ref="H260:H267"/>
    <mergeCell ref="H268:H275"/>
    <mergeCell ref="H276:H283"/>
    <mergeCell ref="H284:H291"/>
    <mergeCell ref="H292:H299"/>
    <mergeCell ref="H300:H307"/>
    <mergeCell ref="H308:H315"/>
    <mergeCell ref="H316:H323"/>
    <mergeCell ref="H324:H331"/>
    <mergeCell ref="H332:H339"/>
    <mergeCell ref="H340:H347"/>
    <mergeCell ref="H348:H355"/>
    <mergeCell ref="H356:H363"/>
    <mergeCell ref="H364:H371"/>
    <mergeCell ref="H372:H379"/>
    <mergeCell ref="H380:H387"/>
    <mergeCell ref="H388:H395"/>
    <mergeCell ref="H396:H403"/>
    <mergeCell ref="H404:H411"/>
    <mergeCell ref="H412:H419"/>
    <mergeCell ref="H420:H427"/>
    <mergeCell ref="H428:H435"/>
    <mergeCell ref="H436:H443"/>
    <mergeCell ref="H444:H451"/>
    <mergeCell ref="H452:H459"/>
    <mergeCell ref="H460:H467"/>
    <mergeCell ref="H468:H475"/>
    <mergeCell ref="H478:H485"/>
    <mergeCell ref="H486:H493"/>
    <mergeCell ref="H494:H501"/>
    <mergeCell ref="H502:H509"/>
    <mergeCell ref="H510:H517"/>
    <mergeCell ref="H518:H525"/>
    <mergeCell ref="H526:H533"/>
    <mergeCell ref="H534:H541"/>
    <mergeCell ref="H542:H549"/>
    <mergeCell ref="H550:H557"/>
    <mergeCell ref="H558:H565"/>
    <mergeCell ref="H566:H573"/>
    <mergeCell ref="H574:H581"/>
    <mergeCell ref="H582:H589"/>
    <mergeCell ref="H590:H597"/>
    <mergeCell ref="H598:H605"/>
    <mergeCell ref="H606:H613"/>
    <mergeCell ref="H614:H621"/>
    <mergeCell ref="H622:H629"/>
    <mergeCell ref="H630:H637"/>
    <mergeCell ref="H638:H645"/>
    <mergeCell ref="H678:H685"/>
    <mergeCell ref="H686:H693"/>
    <mergeCell ref="H694:H701"/>
    <mergeCell ref="H646:H653"/>
    <mergeCell ref="H654:H661"/>
    <mergeCell ref="H662:H669"/>
    <mergeCell ref="H670:H677"/>
    <mergeCell ref="H704:H711"/>
    <mergeCell ref="H712:H719"/>
    <mergeCell ref="H720:H727"/>
    <mergeCell ref="H728:H735"/>
    <mergeCell ref="H736:H743"/>
    <mergeCell ref="H744:H751"/>
    <mergeCell ref="H752:H759"/>
    <mergeCell ref="H760:H767"/>
    <mergeCell ref="H768:H775"/>
    <mergeCell ref="H776:H783"/>
    <mergeCell ref="H784:H791"/>
    <mergeCell ref="H792:H799"/>
    <mergeCell ref="H800:H807"/>
    <mergeCell ref="H808:H815"/>
    <mergeCell ref="H816:H823"/>
    <mergeCell ref="H824:H831"/>
    <mergeCell ref="H832:H839"/>
    <mergeCell ref="H840:H847"/>
    <mergeCell ref="H848:H855"/>
    <mergeCell ref="H856:H863"/>
    <mergeCell ref="H864:H871"/>
    <mergeCell ref="H872:H879"/>
    <mergeCell ref="H880:H887"/>
    <mergeCell ref="H888:H895"/>
    <mergeCell ref="H896:H903"/>
    <mergeCell ref="H904:H911"/>
    <mergeCell ref="H912:H919"/>
    <mergeCell ref="H920:H927"/>
    <mergeCell ref="H928:H935"/>
    <mergeCell ref="H936:H943"/>
    <mergeCell ref="H944:H951"/>
    <mergeCell ref="H952:H959"/>
    <mergeCell ref="H960:H967"/>
    <mergeCell ref="H968:H975"/>
    <mergeCell ref="H976:H983"/>
    <mergeCell ref="H984:H991"/>
    <mergeCell ref="H992:H999"/>
    <mergeCell ref="H1002:H1009"/>
    <mergeCell ref="H1010:H1017"/>
    <mergeCell ref="H1018:H1025"/>
    <mergeCell ref="H1026:H1033"/>
    <mergeCell ref="H1034:H1041"/>
    <mergeCell ref="H1042:H1049"/>
    <mergeCell ref="H1050:H1057"/>
    <mergeCell ref="H1058:H1065"/>
    <mergeCell ref="H1068:H1075"/>
    <mergeCell ref="H1076:H1083"/>
    <mergeCell ref="H1084:H1091"/>
    <mergeCell ref="H1092:H1099"/>
    <mergeCell ref="H1100:H1107"/>
    <mergeCell ref="H1108:H1115"/>
    <mergeCell ref="H1116:H1123"/>
    <mergeCell ref="H1124:H1131"/>
    <mergeCell ref="H1132:H1139"/>
    <mergeCell ref="H1140:H1147"/>
    <mergeCell ref="H1148:H1155"/>
    <mergeCell ref="H1156:H1163"/>
    <mergeCell ref="H1164:H1171"/>
    <mergeCell ref="H1172:H1179"/>
    <mergeCell ref="H1180:H1187"/>
    <mergeCell ref="H1228:H1235"/>
    <mergeCell ref="H1236:H1243"/>
    <mergeCell ref="H1244:H1251"/>
    <mergeCell ref="H1188:H1195"/>
    <mergeCell ref="H1196:H1203"/>
    <mergeCell ref="H1204:H1211"/>
    <mergeCell ref="H1212:H1219"/>
    <mergeCell ref="H1284:H1291"/>
    <mergeCell ref="C5:C7"/>
    <mergeCell ref="B5:B7"/>
    <mergeCell ref="A5:A7"/>
    <mergeCell ref="D5:D7"/>
    <mergeCell ref="H1252:H1259"/>
    <mergeCell ref="H1260:H1267"/>
    <mergeCell ref="H1268:H1275"/>
    <mergeCell ref="H1276:H1283"/>
    <mergeCell ref="H1220:H1227"/>
  </mergeCells>
  <printOptions/>
  <pageMargins left="0.3937007874015748" right="0" top="0" bottom="0" header="0.15748031496062992" footer="0.31496062992125984"/>
  <pageSetup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DO1445"/>
  <sheetViews>
    <sheetView showZeros="0" tabSelected="1" zoomScale="75" zoomScaleNormal="75" zoomScaleSheetLayoutView="75" workbookViewId="0" topLeftCell="A1">
      <pane ySplit="5" topLeftCell="BM588" activePane="bottomLeft" state="frozen"/>
      <selection pane="topLeft" activeCell="A1" sqref="A1"/>
      <selection pane="bottomLeft" activeCell="C575" sqref="C575"/>
    </sheetView>
  </sheetViews>
  <sheetFormatPr defaultColWidth="9.00390625" defaultRowHeight="12.75"/>
  <cols>
    <col min="1" max="1" width="7.00390625" style="153" customWidth="1"/>
    <col min="2" max="2" width="22.625" style="153" customWidth="1"/>
    <col min="3" max="3" width="35.375" style="221" customWidth="1"/>
    <col min="4" max="4" width="0.12890625" style="153" customWidth="1"/>
    <col min="5" max="5" width="11.00390625" style="153" customWidth="1"/>
    <col min="6" max="6" width="14.875" style="153" customWidth="1"/>
    <col min="7" max="7" width="14.75390625" style="153" customWidth="1"/>
    <col min="8" max="16384" width="10.25390625" style="153" customWidth="1"/>
  </cols>
  <sheetData>
    <row r="1" spans="1:7" ht="12" customHeight="1">
      <c r="A1" s="315" t="s">
        <v>524</v>
      </c>
      <c r="B1" s="316"/>
      <c r="C1" s="316"/>
      <c r="D1" s="316"/>
      <c r="E1" s="316"/>
      <c r="F1" s="316"/>
      <c r="G1" s="316"/>
    </row>
    <row r="2" spans="1:7" ht="21.75" customHeight="1">
      <c r="A2" s="315"/>
      <c r="B2" s="316"/>
      <c r="C2" s="316"/>
      <c r="D2" s="316"/>
      <c r="E2" s="316"/>
      <c r="F2" s="316"/>
      <c r="G2" s="316"/>
    </row>
    <row r="3" spans="1:7" ht="17.25" customHeight="1" hidden="1">
      <c r="A3" s="317"/>
      <c r="B3" s="318"/>
      <c r="C3" s="318"/>
      <c r="D3" s="318"/>
      <c r="E3" s="318"/>
      <c r="F3" s="318"/>
      <c r="G3" s="318"/>
    </row>
    <row r="4" spans="1:7" ht="24" customHeight="1">
      <c r="A4" s="258" t="s">
        <v>1</v>
      </c>
      <c r="B4" s="258" t="s">
        <v>2</v>
      </c>
      <c r="C4" s="265" t="s">
        <v>7</v>
      </c>
      <c r="D4" s="154" t="s">
        <v>408</v>
      </c>
      <c r="E4" s="258" t="s">
        <v>8</v>
      </c>
      <c r="F4" s="258"/>
      <c r="G4" s="265" t="s">
        <v>523</v>
      </c>
    </row>
    <row r="5" spans="1:7" ht="30" customHeight="1">
      <c r="A5" s="258"/>
      <c r="B5" s="258"/>
      <c r="C5" s="266"/>
      <c r="D5" s="154"/>
      <c r="E5" s="154" t="s">
        <v>15</v>
      </c>
      <c r="F5" s="154" t="s">
        <v>16</v>
      </c>
      <c r="G5" s="266"/>
    </row>
    <row r="6" spans="1:7" ht="15.75">
      <c r="A6" s="155">
        <v>1</v>
      </c>
      <c r="B6" s="155">
        <v>2</v>
      </c>
      <c r="C6" s="155">
        <v>3</v>
      </c>
      <c r="D6" s="155">
        <v>4</v>
      </c>
      <c r="E6" s="155">
        <v>4</v>
      </c>
      <c r="F6" s="155">
        <v>5</v>
      </c>
      <c r="G6" s="155">
        <v>6</v>
      </c>
    </row>
    <row r="7" spans="1:7" ht="15.75">
      <c r="A7" s="258" t="s">
        <v>19</v>
      </c>
      <c r="B7" s="258"/>
      <c r="C7" s="258"/>
      <c r="D7" s="258"/>
      <c r="E7" s="258"/>
      <c r="F7" s="258"/>
      <c r="G7" s="258"/>
    </row>
    <row r="8" spans="1:7" ht="18" customHeight="1">
      <c r="A8" s="260">
        <v>1</v>
      </c>
      <c r="B8" s="259" t="s">
        <v>20</v>
      </c>
      <c r="C8" s="174" t="s">
        <v>354</v>
      </c>
      <c r="D8" s="157">
        <v>17</v>
      </c>
      <c r="E8" s="157"/>
      <c r="F8" s="157">
        <v>17169.41</v>
      </c>
      <c r="G8" s="251">
        <f>F8+F9</f>
        <v>30417.35</v>
      </c>
    </row>
    <row r="9" spans="1:7" ht="18" customHeight="1">
      <c r="A9" s="260"/>
      <c r="B9" s="259"/>
      <c r="C9" s="174" t="s">
        <v>347</v>
      </c>
      <c r="D9" s="157">
        <v>17</v>
      </c>
      <c r="E9" s="157"/>
      <c r="F9" s="157">
        <v>13247.94</v>
      </c>
      <c r="G9" s="252"/>
    </row>
    <row r="10" spans="1:7" ht="18" customHeight="1">
      <c r="A10" s="181">
        <v>2</v>
      </c>
      <c r="B10" s="219" t="s">
        <v>21</v>
      </c>
      <c r="C10" s="174"/>
      <c r="D10" s="157">
        <v>17</v>
      </c>
      <c r="E10" s="157"/>
      <c r="F10" s="157"/>
      <c r="G10" s="175">
        <f>F10</f>
        <v>0</v>
      </c>
    </row>
    <row r="11" spans="1:7" ht="18" customHeight="1">
      <c r="A11" s="260">
        <v>3</v>
      </c>
      <c r="B11" s="259" t="s">
        <v>22</v>
      </c>
      <c r="C11" s="174" t="s">
        <v>199</v>
      </c>
      <c r="D11" s="157"/>
      <c r="E11" s="326">
        <v>200</v>
      </c>
      <c r="F11" s="157">
        <f>E11*442</f>
        <v>88400</v>
      </c>
      <c r="G11" s="251">
        <f>SUM(F11:F17)</f>
        <v>242797.88</v>
      </c>
    </row>
    <row r="12" spans="1:7" ht="18" customHeight="1">
      <c r="A12" s="260"/>
      <c r="B12" s="259"/>
      <c r="C12" s="174" t="s">
        <v>199</v>
      </c>
      <c r="D12" s="157"/>
      <c r="E12" s="326">
        <v>50</v>
      </c>
      <c r="F12" s="157">
        <v>22100</v>
      </c>
      <c r="G12" s="252"/>
    </row>
    <row r="13" spans="1:7" ht="18" customHeight="1">
      <c r="A13" s="260"/>
      <c r="B13" s="259"/>
      <c r="C13" s="174" t="s">
        <v>261</v>
      </c>
      <c r="D13" s="157"/>
      <c r="E13" s="326">
        <v>2</v>
      </c>
      <c r="F13" s="157">
        <f>E13*10598.94</f>
        <v>21197.88</v>
      </c>
      <c r="G13" s="252"/>
    </row>
    <row r="14" spans="1:7" ht="18" customHeight="1">
      <c r="A14" s="260"/>
      <c r="B14" s="259"/>
      <c r="C14" s="174" t="s">
        <v>195</v>
      </c>
      <c r="D14" s="157"/>
      <c r="E14" s="326">
        <v>290</v>
      </c>
      <c r="F14" s="157">
        <v>78300</v>
      </c>
      <c r="G14" s="252"/>
    </row>
    <row r="15" spans="1:7" ht="32.25" customHeight="1">
      <c r="A15" s="260"/>
      <c r="B15" s="259"/>
      <c r="C15" s="174" t="s">
        <v>330</v>
      </c>
      <c r="D15" s="157"/>
      <c r="E15" s="326">
        <v>20</v>
      </c>
      <c r="F15" s="157">
        <v>8200</v>
      </c>
      <c r="G15" s="252"/>
    </row>
    <row r="16" spans="1:7" ht="35.25" customHeight="1">
      <c r="A16" s="260"/>
      <c r="B16" s="259"/>
      <c r="C16" s="174" t="s">
        <v>330</v>
      </c>
      <c r="D16" s="157"/>
      <c r="E16" s="326">
        <v>58.8</v>
      </c>
      <c r="F16" s="157">
        <f>E16*410</f>
        <v>24108</v>
      </c>
      <c r="G16" s="252"/>
    </row>
    <row r="17" spans="1:7" ht="33.75" customHeight="1">
      <c r="A17" s="260"/>
      <c r="B17" s="259"/>
      <c r="C17" s="174" t="s">
        <v>330</v>
      </c>
      <c r="D17" s="157"/>
      <c r="E17" s="326">
        <v>1.2</v>
      </c>
      <c r="F17" s="157">
        <v>492</v>
      </c>
      <c r="G17" s="253"/>
    </row>
    <row r="18" spans="1:7" ht="18" customHeight="1">
      <c r="A18" s="260">
        <v>4</v>
      </c>
      <c r="B18" s="269" t="s">
        <v>23</v>
      </c>
      <c r="C18" s="174" t="s">
        <v>500</v>
      </c>
      <c r="D18" s="157"/>
      <c r="E18" s="326"/>
      <c r="F18" s="157">
        <v>21541.17</v>
      </c>
      <c r="G18" s="251">
        <f>SUM(F18:F19)</f>
        <v>24537.6</v>
      </c>
    </row>
    <row r="19" spans="1:7" ht="18" customHeight="1">
      <c r="A19" s="260"/>
      <c r="B19" s="269"/>
      <c r="C19" s="174" t="s">
        <v>501</v>
      </c>
      <c r="D19" s="157"/>
      <c r="E19" s="326"/>
      <c r="F19" s="157">
        <v>2996.43</v>
      </c>
      <c r="G19" s="252"/>
    </row>
    <row r="20" spans="1:7" ht="18" customHeight="1">
      <c r="A20" s="260">
        <v>5</v>
      </c>
      <c r="B20" s="269" t="s">
        <v>24</v>
      </c>
      <c r="C20" s="174" t="s">
        <v>506</v>
      </c>
      <c r="D20" s="157"/>
      <c r="E20" s="326">
        <v>4</v>
      </c>
      <c r="F20" s="157">
        <v>129460.4</v>
      </c>
      <c r="G20" s="251">
        <f>SUM(F20:F22)</f>
        <v>248120.4</v>
      </c>
    </row>
    <row r="21" spans="1:7" ht="18" customHeight="1">
      <c r="A21" s="260"/>
      <c r="B21" s="269"/>
      <c r="C21" s="174" t="s">
        <v>195</v>
      </c>
      <c r="D21" s="157"/>
      <c r="E21" s="326">
        <v>400</v>
      </c>
      <c r="F21" s="157">
        <v>108000</v>
      </c>
      <c r="G21" s="252"/>
    </row>
    <row r="22" spans="1:7" ht="30.75" customHeight="1">
      <c r="A22" s="260"/>
      <c r="B22" s="269"/>
      <c r="C22" s="174" t="s">
        <v>330</v>
      </c>
      <c r="D22" s="157"/>
      <c r="E22" s="326">
        <v>26</v>
      </c>
      <c r="F22" s="157">
        <v>10660</v>
      </c>
      <c r="G22" s="252"/>
    </row>
    <row r="23" spans="1:7" ht="18" customHeight="1">
      <c r="A23" s="155">
        <v>6</v>
      </c>
      <c r="B23" s="183" t="s">
        <v>25</v>
      </c>
      <c r="C23" s="174" t="s">
        <v>199</v>
      </c>
      <c r="D23" s="157">
        <v>2</v>
      </c>
      <c r="E23" s="326">
        <v>95</v>
      </c>
      <c r="F23" s="157">
        <f>E23*442</f>
        <v>41990</v>
      </c>
      <c r="G23" s="175">
        <f>F23</f>
        <v>41990</v>
      </c>
    </row>
    <row r="24" spans="1:7" ht="18" customHeight="1">
      <c r="A24" s="260">
        <v>7</v>
      </c>
      <c r="B24" s="259" t="s">
        <v>26</v>
      </c>
      <c r="C24" s="174" t="s">
        <v>284</v>
      </c>
      <c r="D24" s="157">
        <v>14</v>
      </c>
      <c r="E24" s="326"/>
      <c r="F24" s="157">
        <v>3820.07</v>
      </c>
      <c r="G24" s="251">
        <f>SUM(F24:F25)</f>
        <v>19528.07</v>
      </c>
    </row>
    <row r="25" spans="1:7" ht="18" customHeight="1">
      <c r="A25" s="260"/>
      <c r="B25" s="259"/>
      <c r="C25" s="174" t="s">
        <v>207</v>
      </c>
      <c r="D25" s="157">
        <v>8</v>
      </c>
      <c r="E25" s="326">
        <v>28</v>
      </c>
      <c r="F25" s="157">
        <f>E25*561</f>
        <v>15708</v>
      </c>
      <c r="G25" s="252"/>
    </row>
    <row r="26" spans="1:7" ht="18" customHeight="1">
      <c r="A26" s="260">
        <v>8</v>
      </c>
      <c r="B26" s="259" t="s">
        <v>27</v>
      </c>
      <c r="C26" s="174" t="s">
        <v>261</v>
      </c>
      <c r="D26" s="157"/>
      <c r="E26" s="326">
        <v>7</v>
      </c>
      <c r="F26" s="157">
        <f>E26*10598.94</f>
        <v>74192.58</v>
      </c>
      <c r="G26" s="251">
        <f>SUM(F26:F30)</f>
        <v>211917.58000000002</v>
      </c>
    </row>
    <row r="27" spans="1:7" ht="18" customHeight="1">
      <c r="A27" s="260"/>
      <c r="B27" s="259"/>
      <c r="C27" s="174" t="s">
        <v>203</v>
      </c>
      <c r="D27" s="157"/>
      <c r="E27" s="326">
        <v>8</v>
      </c>
      <c r="F27" s="157">
        <f>E27*4200</f>
        <v>33600</v>
      </c>
      <c r="G27" s="252"/>
    </row>
    <row r="28" spans="1:7" ht="18" customHeight="1">
      <c r="A28" s="260"/>
      <c r="B28" s="259"/>
      <c r="C28" s="174" t="s">
        <v>198</v>
      </c>
      <c r="D28" s="157" t="s">
        <v>420</v>
      </c>
      <c r="E28" s="326">
        <v>5</v>
      </c>
      <c r="F28" s="157">
        <f>E28*1505</f>
        <v>7525</v>
      </c>
      <c r="G28" s="252"/>
    </row>
    <row r="29" spans="1:7" ht="18" customHeight="1">
      <c r="A29" s="260"/>
      <c r="B29" s="259"/>
      <c r="C29" s="174" t="s">
        <v>195</v>
      </c>
      <c r="D29" s="157"/>
      <c r="E29" s="326">
        <v>150</v>
      </c>
      <c r="F29" s="157">
        <v>40500</v>
      </c>
      <c r="G29" s="252"/>
    </row>
    <row r="30" spans="1:7" ht="18" customHeight="1">
      <c r="A30" s="260"/>
      <c r="B30" s="259"/>
      <c r="C30" s="174" t="s">
        <v>207</v>
      </c>
      <c r="D30" s="157"/>
      <c r="E30" s="326">
        <v>100</v>
      </c>
      <c r="F30" s="157">
        <f>E30*561</f>
        <v>56100</v>
      </c>
      <c r="G30" s="252"/>
    </row>
    <row r="31" spans="1:7" ht="18" customHeight="1">
      <c r="A31" s="260">
        <v>9</v>
      </c>
      <c r="B31" s="259" t="s">
        <v>28</v>
      </c>
      <c r="C31" s="174" t="s">
        <v>198</v>
      </c>
      <c r="D31" s="157">
        <v>10</v>
      </c>
      <c r="E31" s="326">
        <v>77</v>
      </c>
      <c r="F31" s="157">
        <v>112495</v>
      </c>
      <c r="G31" s="251">
        <f>SUM(F31:F33)</f>
        <v>287925.08</v>
      </c>
    </row>
    <row r="32" spans="1:7" ht="18" customHeight="1">
      <c r="A32" s="260"/>
      <c r="B32" s="259"/>
      <c r="C32" s="174" t="s">
        <v>261</v>
      </c>
      <c r="D32" s="157">
        <v>15</v>
      </c>
      <c r="E32" s="326">
        <v>12</v>
      </c>
      <c r="F32" s="157">
        <f>E32*12073.34</f>
        <v>144880.08000000002</v>
      </c>
      <c r="G32" s="252"/>
    </row>
    <row r="33" spans="1:7" ht="18" customHeight="1">
      <c r="A33" s="260"/>
      <c r="B33" s="259"/>
      <c r="C33" s="174" t="s">
        <v>504</v>
      </c>
      <c r="D33" s="157"/>
      <c r="E33" s="326">
        <v>47</v>
      </c>
      <c r="F33" s="157">
        <v>30550</v>
      </c>
      <c r="G33" s="252"/>
    </row>
    <row r="34" spans="1:7" ht="18" customHeight="1">
      <c r="A34" s="260">
        <v>10</v>
      </c>
      <c r="B34" s="259" t="s">
        <v>29</v>
      </c>
      <c r="C34" s="174" t="s">
        <v>199</v>
      </c>
      <c r="D34" s="157">
        <v>2</v>
      </c>
      <c r="E34" s="326">
        <v>60</v>
      </c>
      <c r="F34" s="157">
        <f>E34*442</f>
        <v>26520</v>
      </c>
      <c r="G34" s="251">
        <f>SUM(F34:F42)</f>
        <v>149197</v>
      </c>
    </row>
    <row r="35" spans="1:7" ht="18" customHeight="1">
      <c r="A35" s="260"/>
      <c r="B35" s="259"/>
      <c r="C35" s="174" t="s">
        <v>195</v>
      </c>
      <c r="D35" s="157">
        <v>4</v>
      </c>
      <c r="E35" s="326">
        <v>100</v>
      </c>
      <c r="F35" s="157">
        <f>E35*270</f>
        <v>27000</v>
      </c>
      <c r="G35" s="252"/>
    </row>
    <row r="36" spans="1:7" ht="18" customHeight="1">
      <c r="A36" s="260"/>
      <c r="B36" s="259"/>
      <c r="C36" s="174" t="s">
        <v>195</v>
      </c>
      <c r="D36" s="157"/>
      <c r="E36" s="326">
        <v>16</v>
      </c>
      <c r="F36" s="157">
        <v>4320</v>
      </c>
      <c r="G36" s="252"/>
    </row>
    <row r="37" spans="1:7" ht="18" customHeight="1">
      <c r="A37" s="260"/>
      <c r="B37" s="259"/>
      <c r="C37" s="174" t="s">
        <v>203</v>
      </c>
      <c r="D37" s="157">
        <v>1</v>
      </c>
      <c r="E37" s="326">
        <v>7</v>
      </c>
      <c r="F37" s="157">
        <f>E37*4200</f>
        <v>29400</v>
      </c>
      <c r="G37" s="252"/>
    </row>
    <row r="38" spans="1:7" ht="18" customHeight="1">
      <c r="A38" s="260"/>
      <c r="B38" s="259"/>
      <c r="C38" s="174" t="s">
        <v>195</v>
      </c>
      <c r="D38" s="157"/>
      <c r="E38" s="179">
        <v>67.5</v>
      </c>
      <c r="F38" s="157">
        <v>18225</v>
      </c>
      <c r="G38" s="252"/>
    </row>
    <row r="39" spans="1:7" ht="33" customHeight="1">
      <c r="A39" s="260"/>
      <c r="B39" s="259"/>
      <c r="C39" s="174" t="s">
        <v>330</v>
      </c>
      <c r="D39" s="157"/>
      <c r="E39" s="179">
        <v>6.2</v>
      </c>
      <c r="F39" s="157">
        <v>2542</v>
      </c>
      <c r="G39" s="252"/>
    </row>
    <row r="40" spans="1:7" ht="18" customHeight="1">
      <c r="A40" s="260"/>
      <c r="B40" s="259"/>
      <c r="C40" s="174" t="s">
        <v>495</v>
      </c>
      <c r="D40" s="157"/>
      <c r="E40" s="157"/>
      <c r="F40" s="157">
        <v>37500</v>
      </c>
      <c r="G40" s="252"/>
    </row>
    <row r="41" spans="1:7" ht="33" customHeight="1">
      <c r="A41" s="260"/>
      <c r="B41" s="259"/>
      <c r="C41" s="174" t="s">
        <v>209</v>
      </c>
      <c r="D41" s="157">
        <v>5</v>
      </c>
      <c r="E41" s="326">
        <v>8</v>
      </c>
      <c r="F41" s="157">
        <f>E41*410</f>
        <v>3280</v>
      </c>
      <c r="G41" s="252"/>
    </row>
    <row r="42" spans="1:7" ht="33" customHeight="1">
      <c r="A42" s="260"/>
      <c r="B42" s="259"/>
      <c r="C42" s="174" t="s">
        <v>209</v>
      </c>
      <c r="D42" s="157"/>
      <c r="E42" s="326">
        <v>1</v>
      </c>
      <c r="F42" s="157">
        <v>410</v>
      </c>
      <c r="G42" s="253"/>
    </row>
    <row r="43" spans="1:7" ht="18" customHeight="1">
      <c r="A43" s="260">
        <v>11</v>
      </c>
      <c r="B43" s="259" t="s">
        <v>30</v>
      </c>
      <c r="C43" s="174" t="s">
        <v>199</v>
      </c>
      <c r="D43" s="157">
        <v>2</v>
      </c>
      <c r="E43" s="326">
        <v>50</v>
      </c>
      <c r="F43" s="157">
        <f>E43*442</f>
        <v>22100</v>
      </c>
      <c r="G43" s="251">
        <f>SUM(F43:F46)</f>
        <v>56180</v>
      </c>
    </row>
    <row r="44" spans="1:7" ht="18" customHeight="1">
      <c r="A44" s="260"/>
      <c r="B44" s="259"/>
      <c r="C44" s="174" t="s">
        <v>195</v>
      </c>
      <c r="D44" s="157">
        <v>4</v>
      </c>
      <c r="E44" s="326">
        <v>42</v>
      </c>
      <c r="F44" s="157">
        <f>E44*270</f>
        <v>11340</v>
      </c>
      <c r="G44" s="252"/>
    </row>
    <row r="45" spans="1:7" ht="18" customHeight="1">
      <c r="A45" s="260"/>
      <c r="B45" s="259"/>
      <c r="C45" s="174" t="s">
        <v>195</v>
      </c>
      <c r="D45" s="157"/>
      <c r="E45" s="326">
        <v>12</v>
      </c>
      <c r="F45" s="157">
        <v>3240</v>
      </c>
      <c r="G45" s="252"/>
    </row>
    <row r="46" spans="1:7" ht="18" customHeight="1">
      <c r="A46" s="260"/>
      <c r="B46" s="259"/>
      <c r="C46" s="174" t="s">
        <v>495</v>
      </c>
      <c r="D46" s="157"/>
      <c r="E46" s="326"/>
      <c r="F46" s="157">
        <v>19500</v>
      </c>
      <c r="G46" s="252"/>
    </row>
    <row r="47" spans="1:7" ht="18" customHeight="1">
      <c r="A47" s="260">
        <v>12</v>
      </c>
      <c r="B47" s="259" t="s">
        <v>31</v>
      </c>
      <c r="C47" s="174" t="s">
        <v>198</v>
      </c>
      <c r="D47" s="157">
        <v>10</v>
      </c>
      <c r="E47" s="326">
        <v>11</v>
      </c>
      <c r="F47" s="157">
        <v>16555</v>
      </c>
      <c r="G47" s="251">
        <f>SUM(F47:F52)</f>
        <v>158513</v>
      </c>
    </row>
    <row r="48" spans="1:7" ht="18" customHeight="1">
      <c r="A48" s="260"/>
      <c r="B48" s="259"/>
      <c r="C48" s="174" t="s">
        <v>203</v>
      </c>
      <c r="D48" s="157">
        <v>1</v>
      </c>
      <c r="E48" s="326">
        <v>4</v>
      </c>
      <c r="F48" s="157">
        <f>E48*4200</f>
        <v>16800</v>
      </c>
      <c r="G48" s="252"/>
    </row>
    <row r="49" spans="1:7" ht="18" customHeight="1">
      <c r="A49" s="260"/>
      <c r="B49" s="259"/>
      <c r="C49" s="174" t="s">
        <v>207</v>
      </c>
      <c r="D49" s="157">
        <v>8</v>
      </c>
      <c r="E49" s="326">
        <v>203</v>
      </c>
      <c r="F49" s="157">
        <f>E49*561</f>
        <v>113883</v>
      </c>
      <c r="G49" s="252"/>
    </row>
    <row r="50" spans="1:7" ht="36" customHeight="1">
      <c r="A50" s="260"/>
      <c r="B50" s="259"/>
      <c r="C50" s="174" t="s">
        <v>330</v>
      </c>
      <c r="D50" s="157"/>
      <c r="E50" s="326">
        <v>13</v>
      </c>
      <c r="F50" s="157">
        <f>E50*410</f>
        <v>5330</v>
      </c>
      <c r="G50" s="252"/>
    </row>
    <row r="51" spans="1:7" ht="33" customHeight="1">
      <c r="A51" s="260"/>
      <c r="B51" s="259"/>
      <c r="C51" s="174" t="s">
        <v>330</v>
      </c>
      <c r="D51" s="157"/>
      <c r="E51" s="179">
        <v>12.5</v>
      </c>
      <c r="F51" s="157">
        <v>5125</v>
      </c>
      <c r="G51" s="252"/>
    </row>
    <row r="52" spans="1:7" ht="33.75" customHeight="1">
      <c r="A52" s="260"/>
      <c r="B52" s="259"/>
      <c r="C52" s="174" t="s">
        <v>330</v>
      </c>
      <c r="D52" s="157"/>
      <c r="E52" s="326">
        <v>2</v>
      </c>
      <c r="F52" s="157">
        <f>E52*410</f>
        <v>820</v>
      </c>
      <c r="G52" s="252"/>
    </row>
    <row r="53" spans="1:7" ht="18" customHeight="1">
      <c r="A53" s="155">
        <v>13</v>
      </c>
      <c r="B53" s="178" t="s">
        <v>521</v>
      </c>
      <c r="C53" s="174" t="s">
        <v>514</v>
      </c>
      <c r="D53" s="157"/>
      <c r="E53" s="326"/>
      <c r="F53" s="157">
        <v>32978.77</v>
      </c>
      <c r="G53" s="157">
        <f>F53</f>
        <v>32978.77</v>
      </c>
    </row>
    <row r="54" spans="1:7" ht="18" customHeight="1">
      <c r="A54" s="260">
        <v>14</v>
      </c>
      <c r="B54" s="259" t="s">
        <v>33</v>
      </c>
      <c r="C54" s="174" t="s">
        <v>195</v>
      </c>
      <c r="D54" s="157"/>
      <c r="E54" s="326">
        <v>640</v>
      </c>
      <c r="F54" s="157">
        <v>172800</v>
      </c>
      <c r="G54" s="251">
        <f>SUM(F54:F55)</f>
        <v>237530.2</v>
      </c>
    </row>
    <row r="55" spans="1:7" ht="18" customHeight="1">
      <c r="A55" s="260"/>
      <c r="B55" s="259"/>
      <c r="C55" s="174" t="s">
        <v>257</v>
      </c>
      <c r="D55" s="157"/>
      <c r="E55" s="326">
        <v>2</v>
      </c>
      <c r="F55" s="157">
        <v>64730.2</v>
      </c>
      <c r="G55" s="252"/>
    </row>
    <row r="56" spans="1:7" ht="18" customHeight="1">
      <c r="A56" s="181">
        <v>15</v>
      </c>
      <c r="B56" s="219" t="s">
        <v>34</v>
      </c>
      <c r="C56" s="174" t="s">
        <v>212</v>
      </c>
      <c r="D56" s="157"/>
      <c r="E56" s="326">
        <v>1</v>
      </c>
      <c r="F56" s="157">
        <v>140000</v>
      </c>
      <c r="G56" s="175">
        <f>F56</f>
        <v>140000</v>
      </c>
    </row>
    <row r="57" spans="1:7" ht="18" customHeight="1">
      <c r="A57" s="260">
        <v>16</v>
      </c>
      <c r="B57" s="259" t="s">
        <v>35</v>
      </c>
      <c r="C57" s="174" t="s">
        <v>190</v>
      </c>
      <c r="D57" s="157">
        <v>14</v>
      </c>
      <c r="E57" s="326">
        <v>24</v>
      </c>
      <c r="F57" s="157">
        <f>E57*700</f>
        <v>16800</v>
      </c>
      <c r="G57" s="251">
        <f>SUM(F57:F64)</f>
        <v>304546.4</v>
      </c>
    </row>
    <row r="58" spans="1:7" ht="18" customHeight="1">
      <c r="A58" s="260"/>
      <c r="B58" s="259"/>
      <c r="C58" s="174" t="s">
        <v>199</v>
      </c>
      <c r="D58" s="157">
        <v>2</v>
      </c>
      <c r="E58" s="326">
        <v>50</v>
      </c>
      <c r="F58" s="157">
        <f>E58*442</f>
        <v>22100</v>
      </c>
      <c r="G58" s="252"/>
    </row>
    <row r="59" spans="1:7" ht="18" customHeight="1">
      <c r="A59" s="260"/>
      <c r="B59" s="259"/>
      <c r="C59" s="174" t="s">
        <v>272</v>
      </c>
      <c r="D59" s="157">
        <v>4</v>
      </c>
      <c r="E59" s="326">
        <v>50</v>
      </c>
      <c r="F59" s="157">
        <f>E59*270</f>
        <v>13500</v>
      </c>
      <c r="G59" s="252"/>
    </row>
    <row r="60" spans="1:7" ht="30" customHeight="1">
      <c r="A60" s="260"/>
      <c r="B60" s="259"/>
      <c r="C60" s="174" t="s">
        <v>330</v>
      </c>
      <c r="D60" s="157"/>
      <c r="E60" s="179">
        <v>6.2</v>
      </c>
      <c r="F60" s="157">
        <v>2542</v>
      </c>
      <c r="G60" s="252"/>
    </row>
    <row r="61" spans="1:7" ht="18" customHeight="1">
      <c r="A61" s="260"/>
      <c r="B61" s="259"/>
      <c r="C61" s="174" t="s">
        <v>195</v>
      </c>
      <c r="D61" s="157"/>
      <c r="E61" s="326">
        <v>120</v>
      </c>
      <c r="F61" s="157">
        <v>32400</v>
      </c>
      <c r="G61" s="252"/>
    </row>
    <row r="62" spans="1:7" ht="18" customHeight="1">
      <c r="A62" s="260"/>
      <c r="B62" s="259"/>
      <c r="C62" s="174" t="s">
        <v>203</v>
      </c>
      <c r="D62" s="157">
        <v>1</v>
      </c>
      <c r="E62" s="326">
        <v>7</v>
      </c>
      <c r="F62" s="157">
        <f>E62*4200</f>
        <v>29400</v>
      </c>
      <c r="G62" s="252"/>
    </row>
    <row r="63" spans="1:7" ht="18" customHeight="1">
      <c r="A63" s="260"/>
      <c r="B63" s="259"/>
      <c r="C63" s="174" t="s">
        <v>216</v>
      </c>
      <c r="D63" s="157"/>
      <c r="E63" s="326">
        <v>4</v>
      </c>
      <c r="F63" s="157">
        <v>129460.4</v>
      </c>
      <c r="G63" s="252"/>
    </row>
    <row r="64" spans="1:7" ht="18" customHeight="1">
      <c r="A64" s="260"/>
      <c r="B64" s="259"/>
      <c r="C64" s="174" t="s">
        <v>207</v>
      </c>
      <c r="D64" s="157"/>
      <c r="E64" s="326">
        <v>104</v>
      </c>
      <c r="F64" s="157">
        <f>E64*561</f>
        <v>58344</v>
      </c>
      <c r="G64" s="253"/>
    </row>
    <row r="65" spans="1:7" ht="18" customHeight="1">
      <c r="A65" s="260">
        <v>17</v>
      </c>
      <c r="B65" s="259" t="s">
        <v>36</v>
      </c>
      <c r="C65" s="174" t="s">
        <v>216</v>
      </c>
      <c r="D65" s="157">
        <v>16</v>
      </c>
      <c r="E65" s="326">
        <v>1</v>
      </c>
      <c r="F65" s="157">
        <v>32365.1</v>
      </c>
      <c r="G65" s="251">
        <f>SUM(F65:F68)</f>
        <v>75835.1</v>
      </c>
    </row>
    <row r="66" spans="1:7" ht="18" customHeight="1">
      <c r="A66" s="260"/>
      <c r="B66" s="259"/>
      <c r="C66" s="174" t="s">
        <v>195</v>
      </c>
      <c r="D66" s="157"/>
      <c r="E66" s="326">
        <v>50</v>
      </c>
      <c r="F66" s="157">
        <f>E66*270</f>
        <v>13500</v>
      </c>
      <c r="G66" s="252"/>
    </row>
    <row r="67" spans="1:7" ht="18" customHeight="1">
      <c r="A67" s="260"/>
      <c r="B67" s="259"/>
      <c r="C67" s="174" t="s">
        <v>195</v>
      </c>
      <c r="D67" s="157"/>
      <c r="E67" s="326">
        <v>61</v>
      </c>
      <c r="F67" s="157">
        <v>16470</v>
      </c>
      <c r="G67" s="252"/>
    </row>
    <row r="68" spans="1:7" ht="18" customHeight="1">
      <c r="A68" s="260"/>
      <c r="B68" s="259"/>
      <c r="C68" s="174" t="s">
        <v>195</v>
      </c>
      <c r="D68" s="157"/>
      <c r="E68" s="326">
        <v>50</v>
      </c>
      <c r="F68" s="157">
        <v>13500</v>
      </c>
      <c r="G68" s="252"/>
    </row>
    <row r="69" spans="1:7" ht="18" customHeight="1">
      <c r="A69" s="260">
        <v>18</v>
      </c>
      <c r="B69" s="259" t="s">
        <v>37</v>
      </c>
      <c r="C69" s="174" t="s">
        <v>216</v>
      </c>
      <c r="D69" s="157">
        <v>16</v>
      </c>
      <c r="E69" s="326"/>
      <c r="F69" s="157">
        <v>32365.1</v>
      </c>
      <c r="G69" s="251">
        <f>SUM(F69:F73)</f>
        <v>109630.1</v>
      </c>
    </row>
    <row r="70" spans="1:7" ht="18" customHeight="1">
      <c r="A70" s="260"/>
      <c r="B70" s="259"/>
      <c r="C70" s="174" t="s">
        <v>195</v>
      </c>
      <c r="D70" s="157">
        <v>4</v>
      </c>
      <c r="E70" s="326">
        <v>50</v>
      </c>
      <c r="F70" s="157">
        <f>E70*270</f>
        <v>13500</v>
      </c>
      <c r="G70" s="252"/>
    </row>
    <row r="71" spans="1:7" ht="18" customHeight="1">
      <c r="A71" s="260"/>
      <c r="B71" s="259"/>
      <c r="C71" s="174" t="s">
        <v>195</v>
      </c>
      <c r="D71" s="157"/>
      <c r="E71" s="326">
        <v>30</v>
      </c>
      <c r="F71" s="157">
        <v>8100</v>
      </c>
      <c r="G71" s="252"/>
    </row>
    <row r="72" spans="1:7" ht="18" customHeight="1">
      <c r="A72" s="260"/>
      <c r="B72" s="259"/>
      <c r="C72" s="174" t="s">
        <v>195</v>
      </c>
      <c r="D72" s="157"/>
      <c r="E72" s="326">
        <v>175</v>
      </c>
      <c r="F72" s="157">
        <v>47250</v>
      </c>
      <c r="G72" s="252"/>
    </row>
    <row r="73" spans="1:7" ht="18" customHeight="1">
      <c r="A73" s="260"/>
      <c r="B73" s="259"/>
      <c r="C73" s="174" t="s">
        <v>207</v>
      </c>
      <c r="D73" s="157">
        <v>8</v>
      </c>
      <c r="E73" s="326">
        <v>15</v>
      </c>
      <c r="F73" s="157">
        <f>E73*561</f>
        <v>8415</v>
      </c>
      <c r="G73" s="252"/>
    </row>
    <row r="74" spans="1:7" ht="18" customHeight="1">
      <c r="A74" s="260">
        <v>19</v>
      </c>
      <c r="B74" s="270" t="s">
        <v>38</v>
      </c>
      <c r="C74" s="174" t="s">
        <v>195</v>
      </c>
      <c r="D74" s="157">
        <v>4</v>
      </c>
      <c r="E74" s="326">
        <v>50</v>
      </c>
      <c r="F74" s="157">
        <f>E74*270</f>
        <v>13500</v>
      </c>
      <c r="G74" s="251">
        <f>SUM(F74:F77)</f>
        <v>70339.1</v>
      </c>
    </row>
    <row r="75" spans="1:7" ht="18" customHeight="1">
      <c r="A75" s="260"/>
      <c r="B75" s="270"/>
      <c r="C75" s="174" t="s">
        <v>195</v>
      </c>
      <c r="D75" s="157"/>
      <c r="E75" s="326">
        <v>20</v>
      </c>
      <c r="F75" s="157">
        <v>5400</v>
      </c>
      <c r="G75" s="252"/>
    </row>
    <row r="76" spans="1:7" ht="18" customHeight="1">
      <c r="A76" s="260"/>
      <c r="B76" s="270"/>
      <c r="C76" s="174" t="s">
        <v>216</v>
      </c>
      <c r="D76" s="157">
        <v>16</v>
      </c>
      <c r="E76" s="326"/>
      <c r="F76" s="157">
        <v>32365.1</v>
      </c>
      <c r="G76" s="252"/>
    </row>
    <row r="77" spans="1:7" ht="18" customHeight="1">
      <c r="A77" s="260"/>
      <c r="B77" s="270"/>
      <c r="C77" s="174" t="s">
        <v>207</v>
      </c>
      <c r="D77" s="157">
        <v>8</v>
      </c>
      <c r="E77" s="326">
        <v>34</v>
      </c>
      <c r="F77" s="157">
        <f>E77*561</f>
        <v>19074</v>
      </c>
      <c r="G77" s="252"/>
    </row>
    <row r="78" spans="1:7" ht="18" customHeight="1">
      <c r="A78" s="260">
        <v>20</v>
      </c>
      <c r="B78" s="259" t="s">
        <v>39</v>
      </c>
      <c r="C78" s="174" t="s">
        <v>195</v>
      </c>
      <c r="D78" s="157">
        <v>4</v>
      </c>
      <c r="E78" s="326">
        <v>434</v>
      </c>
      <c r="F78" s="157">
        <f>E78*270</f>
        <v>117180</v>
      </c>
      <c r="G78" s="254">
        <f>SUM(F78:F79)</f>
        <v>161460</v>
      </c>
    </row>
    <row r="79" spans="1:7" ht="18" customHeight="1">
      <c r="A79" s="260"/>
      <c r="B79" s="259"/>
      <c r="C79" s="174" t="s">
        <v>195</v>
      </c>
      <c r="D79" s="157"/>
      <c r="E79" s="326">
        <v>164</v>
      </c>
      <c r="F79" s="157">
        <v>44280</v>
      </c>
      <c r="G79" s="254"/>
    </row>
    <row r="80" spans="1:7" ht="18" customHeight="1">
      <c r="A80" s="248">
        <v>21</v>
      </c>
      <c r="B80" s="248" t="s">
        <v>40</v>
      </c>
      <c r="C80" s="174" t="s">
        <v>203</v>
      </c>
      <c r="D80" s="157">
        <v>1</v>
      </c>
      <c r="E80" s="326">
        <v>6</v>
      </c>
      <c r="F80" s="157">
        <f>E80*4200</f>
        <v>25200</v>
      </c>
      <c r="G80" s="252">
        <f>SUM(F80:F86)</f>
        <v>135142.98</v>
      </c>
    </row>
    <row r="81" spans="1:7" ht="18" customHeight="1">
      <c r="A81" s="249"/>
      <c r="B81" s="249"/>
      <c r="C81" s="174" t="s">
        <v>261</v>
      </c>
      <c r="D81" s="157">
        <v>15</v>
      </c>
      <c r="E81" s="326">
        <v>2</v>
      </c>
      <c r="F81" s="157">
        <f>E81*10598.94</f>
        <v>21197.88</v>
      </c>
      <c r="G81" s="252"/>
    </row>
    <row r="82" spans="1:7" ht="18" customHeight="1">
      <c r="A82" s="249"/>
      <c r="B82" s="249"/>
      <c r="C82" s="174" t="s">
        <v>195</v>
      </c>
      <c r="D82" s="157"/>
      <c r="E82" s="179">
        <v>53.5</v>
      </c>
      <c r="F82" s="157">
        <v>14445</v>
      </c>
      <c r="G82" s="252"/>
    </row>
    <row r="83" spans="1:7" ht="18" customHeight="1">
      <c r="A83" s="249"/>
      <c r="B83" s="249"/>
      <c r="C83" s="174" t="s">
        <v>198</v>
      </c>
      <c r="D83" s="157">
        <v>10</v>
      </c>
      <c r="E83" s="326">
        <v>13</v>
      </c>
      <c r="F83" s="157">
        <v>18875</v>
      </c>
      <c r="G83" s="252"/>
    </row>
    <row r="84" spans="1:7" ht="30.75" customHeight="1">
      <c r="A84" s="249"/>
      <c r="B84" s="249"/>
      <c r="C84" s="174" t="s">
        <v>330</v>
      </c>
      <c r="D84" s="157"/>
      <c r="E84" s="326">
        <v>21</v>
      </c>
      <c r="F84" s="157">
        <v>8610</v>
      </c>
      <c r="G84" s="252"/>
    </row>
    <row r="85" spans="1:7" ht="18" customHeight="1">
      <c r="A85" s="249"/>
      <c r="B85" s="249"/>
      <c r="C85" s="174" t="s">
        <v>216</v>
      </c>
      <c r="D85" s="157">
        <v>16</v>
      </c>
      <c r="E85" s="326">
        <v>1</v>
      </c>
      <c r="F85" s="157">
        <v>32365.1</v>
      </c>
      <c r="G85" s="252"/>
    </row>
    <row r="86" spans="1:7" ht="18" customHeight="1">
      <c r="A86" s="250"/>
      <c r="B86" s="250"/>
      <c r="C86" s="174" t="s">
        <v>495</v>
      </c>
      <c r="D86" s="157"/>
      <c r="E86" s="326"/>
      <c r="F86" s="157">
        <v>14450</v>
      </c>
      <c r="G86" s="253"/>
    </row>
    <row r="87" spans="1:119" ht="18" customHeight="1">
      <c r="A87" s="155">
        <v>22</v>
      </c>
      <c r="B87" s="178" t="s">
        <v>41</v>
      </c>
      <c r="C87" s="174" t="s">
        <v>203</v>
      </c>
      <c r="D87" s="157">
        <v>1</v>
      </c>
      <c r="E87" s="326">
        <v>8</v>
      </c>
      <c r="F87" s="157">
        <v>33600</v>
      </c>
      <c r="G87" s="175">
        <f>F87</f>
        <v>33600</v>
      </c>
      <c r="DO87" s="153" t="s">
        <v>437</v>
      </c>
    </row>
    <row r="88" spans="1:7" ht="18" customHeight="1">
      <c r="A88" s="260">
        <v>23</v>
      </c>
      <c r="B88" s="259" t="s">
        <v>42</v>
      </c>
      <c r="C88" s="174" t="s">
        <v>189</v>
      </c>
      <c r="D88" s="157">
        <v>1</v>
      </c>
      <c r="E88" s="326">
        <v>1</v>
      </c>
      <c r="F88" s="157">
        <v>3950</v>
      </c>
      <c r="G88" s="251">
        <f>SUM(F88:F91)</f>
        <v>64707.880000000005</v>
      </c>
    </row>
    <row r="89" spans="1:7" ht="18" customHeight="1">
      <c r="A89" s="260"/>
      <c r="B89" s="259"/>
      <c r="C89" s="174" t="s">
        <v>189</v>
      </c>
      <c r="D89" s="157">
        <v>1</v>
      </c>
      <c r="E89" s="326">
        <v>6</v>
      </c>
      <c r="F89" s="157">
        <f>E89*4200</f>
        <v>25200</v>
      </c>
      <c r="G89" s="252"/>
    </row>
    <row r="90" spans="1:7" ht="18" customHeight="1">
      <c r="A90" s="260"/>
      <c r="B90" s="259"/>
      <c r="C90" s="174" t="s">
        <v>198</v>
      </c>
      <c r="D90" s="157">
        <v>10</v>
      </c>
      <c r="E90" s="326">
        <v>10</v>
      </c>
      <c r="F90" s="157">
        <v>14360</v>
      </c>
      <c r="G90" s="252"/>
    </row>
    <row r="91" spans="1:7" ht="18" customHeight="1">
      <c r="A91" s="260"/>
      <c r="B91" s="259"/>
      <c r="C91" s="174" t="s">
        <v>261</v>
      </c>
      <c r="D91" s="157"/>
      <c r="E91" s="326">
        <v>2</v>
      </c>
      <c r="F91" s="157">
        <v>21197.88</v>
      </c>
      <c r="G91" s="252"/>
    </row>
    <row r="92" spans="1:7" ht="18" customHeight="1">
      <c r="A92" s="260">
        <v>24</v>
      </c>
      <c r="B92" s="259" t="s">
        <v>43</v>
      </c>
      <c r="C92" s="174" t="s">
        <v>198</v>
      </c>
      <c r="D92" s="157">
        <v>10</v>
      </c>
      <c r="E92" s="326">
        <v>6</v>
      </c>
      <c r="F92" s="157">
        <v>8685</v>
      </c>
      <c r="G92" s="251">
        <f>SUM(F92:F96)</f>
        <v>120823.94</v>
      </c>
    </row>
    <row r="93" spans="1:7" ht="18" customHeight="1">
      <c r="A93" s="260"/>
      <c r="B93" s="259"/>
      <c r="C93" s="174" t="s">
        <v>199</v>
      </c>
      <c r="D93" s="157">
        <v>2</v>
      </c>
      <c r="E93" s="326">
        <v>70</v>
      </c>
      <c r="F93" s="157">
        <f>E93*442</f>
        <v>30940</v>
      </c>
      <c r="G93" s="252"/>
    </row>
    <row r="94" spans="1:7" ht="18" customHeight="1">
      <c r="A94" s="260"/>
      <c r="B94" s="259"/>
      <c r="C94" s="174" t="s">
        <v>207</v>
      </c>
      <c r="D94" s="157">
        <v>8</v>
      </c>
      <c r="E94" s="326">
        <v>120</v>
      </c>
      <c r="F94" s="157">
        <f>E94*561</f>
        <v>67320</v>
      </c>
      <c r="G94" s="252"/>
    </row>
    <row r="95" spans="1:7" ht="18" customHeight="1">
      <c r="A95" s="260"/>
      <c r="B95" s="259"/>
      <c r="C95" s="174" t="s">
        <v>261</v>
      </c>
      <c r="D95" s="157">
        <v>15</v>
      </c>
      <c r="E95" s="326">
        <v>1</v>
      </c>
      <c r="F95" s="157">
        <v>10598.94</v>
      </c>
      <c r="G95" s="252"/>
    </row>
    <row r="96" spans="1:7" ht="32.25" customHeight="1">
      <c r="A96" s="260"/>
      <c r="B96" s="259"/>
      <c r="C96" s="174" t="s">
        <v>330</v>
      </c>
      <c r="D96" s="157"/>
      <c r="E96" s="326">
        <v>8</v>
      </c>
      <c r="F96" s="157">
        <v>3280</v>
      </c>
      <c r="G96" s="252"/>
    </row>
    <row r="97" spans="1:7" ht="18" customHeight="1">
      <c r="A97" s="260">
        <v>25</v>
      </c>
      <c r="B97" s="259" t="s">
        <v>44</v>
      </c>
      <c r="C97" s="174" t="s">
        <v>348</v>
      </c>
      <c r="D97" s="157">
        <v>17</v>
      </c>
      <c r="E97" s="326">
        <v>2</v>
      </c>
      <c r="F97" s="157">
        <v>30373.87</v>
      </c>
      <c r="G97" s="251">
        <f>SUM(F97:F100)</f>
        <v>100879.59</v>
      </c>
    </row>
    <row r="98" spans="1:7" ht="18" customHeight="1">
      <c r="A98" s="260"/>
      <c r="B98" s="259"/>
      <c r="C98" s="174" t="s">
        <v>198</v>
      </c>
      <c r="D98" s="157">
        <v>10</v>
      </c>
      <c r="E98" s="326">
        <v>24</v>
      </c>
      <c r="F98" s="157">
        <v>38120</v>
      </c>
      <c r="G98" s="252"/>
    </row>
    <row r="99" spans="1:7" ht="18" customHeight="1">
      <c r="A99" s="260"/>
      <c r="B99" s="259"/>
      <c r="C99" s="174" t="s">
        <v>409</v>
      </c>
      <c r="D99" s="157">
        <v>1</v>
      </c>
      <c r="E99" s="326">
        <v>1</v>
      </c>
      <c r="F99" s="157">
        <f>E99*4200</f>
        <v>4200</v>
      </c>
      <c r="G99" s="252"/>
    </row>
    <row r="100" spans="1:7" ht="18" customHeight="1">
      <c r="A100" s="260"/>
      <c r="B100" s="259"/>
      <c r="C100" s="174" t="s">
        <v>496</v>
      </c>
      <c r="D100" s="157"/>
      <c r="E100" s="326">
        <v>2</v>
      </c>
      <c r="F100" s="157">
        <f>E100*14092.86</f>
        <v>28185.72</v>
      </c>
      <c r="G100" s="252"/>
    </row>
    <row r="101" spans="1:7" ht="18" customHeight="1">
      <c r="A101" s="255">
        <v>26</v>
      </c>
      <c r="B101" s="313" t="s">
        <v>45</v>
      </c>
      <c r="C101" s="174" t="s">
        <v>503</v>
      </c>
      <c r="D101" s="157">
        <v>16</v>
      </c>
      <c r="E101" s="157"/>
      <c r="F101" s="157"/>
      <c r="G101" s="251">
        <f>F102</f>
        <v>9750</v>
      </c>
    </row>
    <row r="102" spans="1:7" ht="18" customHeight="1">
      <c r="A102" s="257"/>
      <c r="B102" s="314"/>
      <c r="C102" s="174" t="s">
        <v>503</v>
      </c>
      <c r="D102" s="157"/>
      <c r="E102" s="326">
        <v>15</v>
      </c>
      <c r="F102" s="157">
        <v>9750</v>
      </c>
      <c r="G102" s="253"/>
    </row>
    <row r="103" spans="1:7" ht="18" customHeight="1">
      <c r="A103" s="155">
        <v>27</v>
      </c>
      <c r="B103" s="182" t="s">
        <v>46</v>
      </c>
      <c r="C103" s="174" t="s">
        <v>519</v>
      </c>
      <c r="D103" s="157">
        <v>16</v>
      </c>
      <c r="E103" s="326"/>
      <c r="F103" s="157">
        <v>81115.55</v>
      </c>
      <c r="G103" s="157">
        <f>F103</f>
        <v>81115.55</v>
      </c>
    </row>
    <row r="104" spans="1:7" ht="18" customHeight="1">
      <c r="A104" s="248">
        <v>28</v>
      </c>
      <c r="B104" s="319" t="s">
        <v>47</v>
      </c>
      <c r="C104" s="174" t="s">
        <v>199</v>
      </c>
      <c r="D104" s="157">
        <v>2</v>
      </c>
      <c r="E104" s="326">
        <v>30</v>
      </c>
      <c r="F104" s="157">
        <f>E104*442</f>
        <v>13260</v>
      </c>
      <c r="G104" s="252">
        <f>SUM(F104:F112)</f>
        <v>151618.38</v>
      </c>
    </row>
    <row r="105" spans="1:7" ht="18" customHeight="1">
      <c r="A105" s="249"/>
      <c r="B105" s="320"/>
      <c r="C105" s="174" t="s">
        <v>195</v>
      </c>
      <c r="D105" s="157">
        <v>4</v>
      </c>
      <c r="E105" s="326">
        <v>30</v>
      </c>
      <c r="F105" s="157">
        <f>E105*270</f>
        <v>8100</v>
      </c>
      <c r="G105" s="252"/>
    </row>
    <row r="106" spans="1:7" ht="18" customHeight="1">
      <c r="A106" s="249"/>
      <c r="B106" s="320"/>
      <c r="C106" s="174" t="s">
        <v>261</v>
      </c>
      <c r="D106" s="157">
        <v>15</v>
      </c>
      <c r="E106" s="326">
        <v>2</v>
      </c>
      <c r="F106" s="157">
        <f>E106*10598.94</f>
        <v>21197.88</v>
      </c>
      <c r="G106" s="252"/>
    </row>
    <row r="107" spans="1:7" ht="18" customHeight="1">
      <c r="A107" s="249"/>
      <c r="B107" s="320"/>
      <c r="C107" s="174" t="s">
        <v>510</v>
      </c>
      <c r="D107" s="157"/>
      <c r="E107" s="326">
        <v>120</v>
      </c>
      <c r="F107" s="157">
        <v>35298.5</v>
      </c>
      <c r="G107" s="252"/>
    </row>
    <row r="108" spans="1:7" ht="30" customHeight="1">
      <c r="A108" s="249"/>
      <c r="B108" s="320"/>
      <c r="C108" s="174" t="s">
        <v>330</v>
      </c>
      <c r="D108" s="157"/>
      <c r="E108" s="326">
        <v>6.2</v>
      </c>
      <c r="F108" s="157">
        <v>2542</v>
      </c>
      <c r="G108" s="252"/>
    </row>
    <row r="109" spans="1:7" ht="18" customHeight="1">
      <c r="A109" s="249"/>
      <c r="B109" s="320"/>
      <c r="C109" s="174" t="s">
        <v>203</v>
      </c>
      <c r="D109" s="157">
        <v>1</v>
      </c>
      <c r="E109" s="326">
        <v>3</v>
      </c>
      <c r="F109" s="157">
        <v>12600</v>
      </c>
      <c r="G109" s="252"/>
    </row>
    <row r="110" spans="1:7" ht="18" customHeight="1">
      <c r="A110" s="249"/>
      <c r="B110" s="320"/>
      <c r="C110" s="174" t="s">
        <v>195</v>
      </c>
      <c r="D110" s="157"/>
      <c r="E110" s="326">
        <v>71</v>
      </c>
      <c r="F110" s="157">
        <v>19170</v>
      </c>
      <c r="G110" s="252"/>
    </row>
    <row r="111" spans="1:7" ht="18" customHeight="1">
      <c r="A111" s="249"/>
      <c r="B111" s="320"/>
      <c r="C111" s="174" t="s">
        <v>495</v>
      </c>
      <c r="D111" s="157"/>
      <c r="E111" s="326"/>
      <c r="F111" s="157">
        <v>21250</v>
      </c>
      <c r="G111" s="252"/>
    </row>
    <row r="112" spans="1:7" ht="18" customHeight="1">
      <c r="A112" s="250"/>
      <c r="B112" s="321"/>
      <c r="C112" s="174" t="s">
        <v>190</v>
      </c>
      <c r="D112" s="157">
        <v>14</v>
      </c>
      <c r="E112" s="326">
        <v>26</v>
      </c>
      <c r="F112" s="157">
        <f>E112*700</f>
        <v>18200</v>
      </c>
      <c r="G112" s="253"/>
    </row>
    <row r="113" spans="1:7" ht="21" customHeight="1">
      <c r="A113" s="230"/>
      <c r="B113" s="231"/>
      <c r="C113" s="174"/>
      <c r="D113" s="157"/>
      <c r="E113" s="157"/>
      <c r="F113" s="158">
        <f>SUM(F8:F112)</f>
        <v>3301081.95</v>
      </c>
      <c r="G113" s="177"/>
    </row>
    <row r="114" spans="1:7" ht="15.75">
      <c r="A114" s="258" t="s">
        <v>49</v>
      </c>
      <c r="B114" s="258"/>
      <c r="C114" s="258"/>
      <c r="D114" s="258"/>
      <c r="E114" s="258"/>
      <c r="F114" s="258"/>
      <c r="G114" s="258"/>
    </row>
    <row r="115" spans="1:7" ht="18" customHeight="1">
      <c r="A115" s="260">
        <v>1</v>
      </c>
      <c r="B115" s="267" t="s">
        <v>50</v>
      </c>
      <c r="C115" s="174" t="s">
        <v>195</v>
      </c>
      <c r="D115" s="157">
        <v>4</v>
      </c>
      <c r="E115" s="326">
        <v>100</v>
      </c>
      <c r="F115" s="157">
        <f>E115*270</f>
        <v>27000</v>
      </c>
      <c r="G115" s="251">
        <f>SUM(F115:F122)</f>
        <v>280620</v>
      </c>
    </row>
    <row r="116" spans="1:7" ht="18" customHeight="1">
      <c r="A116" s="260"/>
      <c r="B116" s="267"/>
      <c r="C116" s="174" t="s">
        <v>195</v>
      </c>
      <c r="D116" s="157"/>
      <c r="E116" s="326">
        <v>22</v>
      </c>
      <c r="F116" s="157">
        <v>5940</v>
      </c>
      <c r="G116" s="252"/>
    </row>
    <row r="117" spans="1:7" ht="18" customHeight="1">
      <c r="A117" s="260"/>
      <c r="B117" s="267"/>
      <c r="C117" s="174" t="s">
        <v>199</v>
      </c>
      <c r="D117" s="157">
        <v>2</v>
      </c>
      <c r="E117" s="326">
        <v>390</v>
      </c>
      <c r="F117" s="157">
        <f>E117*442</f>
        <v>172380</v>
      </c>
      <c r="G117" s="252"/>
    </row>
    <row r="118" spans="1:7" ht="18" customHeight="1">
      <c r="A118" s="260"/>
      <c r="B118" s="267"/>
      <c r="C118" s="174" t="s">
        <v>195</v>
      </c>
      <c r="D118" s="157"/>
      <c r="E118" s="326">
        <v>71</v>
      </c>
      <c r="F118" s="157">
        <v>19170</v>
      </c>
      <c r="G118" s="252"/>
    </row>
    <row r="119" spans="1:7" ht="30.75" customHeight="1">
      <c r="A119" s="260"/>
      <c r="B119" s="267"/>
      <c r="C119" s="174" t="s">
        <v>330</v>
      </c>
      <c r="D119" s="157"/>
      <c r="E119" s="326">
        <v>5</v>
      </c>
      <c r="F119" s="157">
        <v>2050</v>
      </c>
      <c r="G119" s="252"/>
    </row>
    <row r="120" spans="1:7" ht="18" customHeight="1">
      <c r="A120" s="260"/>
      <c r="B120" s="267"/>
      <c r="C120" s="174" t="s">
        <v>199</v>
      </c>
      <c r="D120" s="157"/>
      <c r="E120" s="326">
        <v>30</v>
      </c>
      <c r="F120" s="157">
        <v>13260</v>
      </c>
      <c r="G120" s="252"/>
    </row>
    <row r="121" spans="1:7" ht="18" customHeight="1">
      <c r="A121" s="260"/>
      <c r="B121" s="267"/>
      <c r="C121" s="174" t="s">
        <v>198</v>
      </c>
      <c r="D121" s="157">
        <v>10</v>
      </c>
      <c r="E121" s="326">
        <v>9</v>
      </c>
      <c r="F121" s="157">
        <v>13545</v>
      </c>
      <c r="G121" s="252"/>
    </row>
    <row r="122" spans="1:7" ht="18" customHeight="1">
      <c r="A122" s="260"/>
      <c r="B122" s="267"/>
      <c r="C122" s="174" t="s">
        <v>495</v>
      </c>
      <c r="D122" s="157"/>
      <c r="E122" s="326"/>
      <c r="F122" s="157">
        <v>27275</v>
      </c>
      <c r="G122" s="252"/>
    </row>
    <row r="123" spans="1:7" s="234" customFormat="1" ht="18" customHeight="1">
      <c r="A123" s="155">
        <v>2</v>
      </c>
      <c r="B123" s="180" t="s">
        <v>51</v>
      </c>
      <c r="C123" s="233" t="s">
        <v>209</v>
      </c>
      <c r="D123" s="232">
        <v>17</v>
      </c>
      <c r="E123" s="327">
        <v>30</v>
      </c>
      <c r="F123" s="232">
        <v>12300</v>
      </c>
      <c r="G123" s="232">
        <f>F123</f>
        <v>12300</v>
      </c>
    </row>
    <row r="124" spans="1:7" ht="18" customHeight="1">
      <c r="A124" s="260">
        <v>3</v>
      </c>
      <c r="B124" s="267" t="s">
        <v>52</v>
      </c>
      <c r="C124" s="174" t="s">
        <v>189</v>
      </c>
      <c r="D124" s="157">
        <v>1</v>
      </c>
      <c r="E124" s="326">
        <v>2</v>
      </c>
      <c r="F124" s="157">
        <f>E124*4200</f>
        <v>8400</v>
      </c>
      <c r="G124" s="251">
        <f>SUM(F124:F133)</f>
        <v>592305</v>
      </c>
    </row>
    <row r="125" spans="1:7" ht="18" customHeight="1">
      <c r="A125" s="260"/>
      <c r="B125" s="267"/>
      <c r="C125" s="174" t="s">
        <v>195</v>
      </c>
      <c r="D125" s="157">
        <v>4</v>
      </c>
      <c r="E125" s="326">
        <v>470</v>
      </c>
      <c r="F125" s="157">
        <f>E125*270</f>
        <v>126900</v>
      </c>
      <c r="G125" s="252"/>
    </row>
    <row r="126" spans="1:7" ht="33" customHeight="1">
      <c r="A126" s="260"/>
      <c r="B126" s="267"/>
      <c r="C126" s="174" t="s">
        <v>209</v>
      </c>
      <c r="D126" s="157">
        <v>5</v>
      </c>
      <c r="E126" s="326">
        <v>3</v>
      </c>
      <c r="F126" s="157">
        <f>E126*410</f>
        <v>1230</v>
      </c>
      <c r="G126" s="252"/>
    </row>
    <row r="127" spans="1:7" ht="21" customHeight="1">
      <c r="A127" s="260"/>
      <c r="B127" s="267"/>
      <c r="C127" s="174" t="s">
        <v>195</v>
      </c>
      <c r="D127" s="157"/>
      <c r="E127" s="326">
        <v>479</v>
      </c>
      <c r="F127" s="157">
        <v>129330</v>
      </c>
      <c r="G127" s="252"/>
    </row>
    <row r="128" spans="1:7" ht="21" customHeight="1">
      <c r="A128" s="260"/>
      <c r="B128" s="267"/>
      <c r="C128" s="174" t="s">
        <v>199</v>
      </c>
      <c r="D128" s="157"/>
      <c r="E128" s="326">
        <v>300</v>
      </c>
      <c r="F128" s="157">
        <v>132600</v>
      </c>
      <c r="G128" s="252"/>
    </row>
    <row r="129" spans="1:7" ht="27.75" customHeight="1">
      <c r="A129" s="260"/>
      <c r="B129" s="267"/>
      <c r="C129" s="174" t="s">
        <v>195</v>
      </c>
      <c r="D129" s="157"/>
      <c r="E129" s="326">
        <v>70</v>
      </c>
      <c r="F129" s="157">
        <v>18900</v>
      </c>
      <c r="G129" s="252"/>
    </row>
    <row r="130" spans="1:7" ht="30" customHeight="1">
      <c r="A130" s="260"/>
      <c r="B130" s="267"/>
      <c r="C130" s="174" t="s">
        <v>209</v>
      </c>
      <c r="D130" s="157">
        <v>17</v>
      </c>
      <c r="E130" s="326">
        <v>3</v>
      </c>
      <c r="F130" s="157">
        <v>1230</v>
      </c>
      <c r="G130" s="252"/>
    </row>
    <row r="131" spans="1:7" ht="18" customHeight="1">
      <c r="A131" s="260"/>
      <c r="B131" s="267"/>
      <c r="C131" s="174" t="s">
        <v>495</v>
      </c>
      <c r="D131" s="157"/>
      <c r="E131" s="326"/>
      <c r="F131" s="157">
        <v>975</v>
      </c>
      <c r="G131" s="252"/>
    </row>
    <row r="132" spans="1:7" ht="18" customHeight="1">
      <c r="A132" s="260"/>
      <c r="B132" s="267"/>
      <c r="C132" s="174" t="s">
        <v>212</v>
      </c>
      <c r="D132" s="157">
        <v>17</v>
      </c>
      <c r="E132" s="326">
        <v>1</v>
      </c>
      <c r="F132" s="157">
        <v>162000</v>
      </c>
      <c r="G132" s="252"/>
    </row>
    <row r="133" spans="1:7" ht="18" customHeight="1">
      <c r="A133" s="260"/>
      <c r="B133" s="267"/>
      <c r="C133" s="174" t="s">
        <v>198</v>
      </c>
      <c r="D133" s="157"/>
      <c r="E133" s="326">
        <v>6</v>
      </c>
      <c r="F133" s="157">
        <v>10740</v>
      </c>
      <c r="G133" s="252"/>
    </row>
    <row r="134" spans="1:7" ht="18" customHeight="1">
      <c r="A134" s="260">
        <v>4</v>
      </c>
      <c r="B134" s="267" t="s">
        <v>53</v>
      </c>
      <c r="C134" s="174" t="s">
        <v>286</v>
      </c>
      <c r="D134" s="157">
        <v>17</v>
      </c>
      <c r="E134" s="326"/>
      <c r="F134" s="157">
        <v>53911.56</v>
      </c>
      <c r="G134" s="251">
        <f>SUM(F134:F136)</f>
        <v>90786.66</v>
      </c>
    </row>
    <row r="135" spans="1:7" ht="18" customHeight="1">
      <c r="A135" s="260"/>
      <c r="B135" s="267"/>
      <c r="C135" s="174" t="s">
        <v>497</v>
      </c>
      <c r="D135" s="157"/>
      <c r="E135" s="326"/>
      <c r="F135" s="157">
        <v>32365.1</v>
      </c>
      <c r="G135" s="252"/>
    </row>
    <row r="136" spans="1:7" ht="30" customHeight="1">
      <c r="A136" s="260"/>
      <c r="B136" s="267"/>
      <c r="C136" s="174" t="s">
        <v>330</v>
      </c>
      <c r="D136" s="157"/>
      <c r="E136" s="326">
        <v>11</v>
      </c>
      <c r="F136" s="157">
        <v>4510</v>
      </c>
      <c r="G136" s="252"/>
    </row>
    <row r="137" spans="1:7" ht="30.75" customHeight="1">
      <c r="A137" s="155">
        <v>5</v>
      </c>
      <c r="B137" s="180" t="s">
        <v>54</v>
      </c>
      <c r="C137" s="174" t="s">
        <v>330</v>
      </c>
      <c r="D137" s="157"/>
      <c r="E137" s="326">
        <v>9.6</v>
      </c>
      <c r="F137" s="157">
        <v>3936</v>
      </c>
      <c r="G137" s="175">
        <f>F137</f>
        <v>3936</v>
      </c>
    </row>
    <row r="138" spans="1:7" ht="32.25" customHeight="1">
      <c r="A138" s="255">
        <v>6</v>
      </c>
      <c r="B138" s="263" t="s">
        <v>55</v>
      </c>
      <c r="C138" s="174" t="s">
        <v>505</v>
      </c>
      <c r="D138" s="157"/>
      <c r="E138" s="326">
        <v>6</v>
      </c>
      <c r="F138" s="157">
        <f>E138*8769.65</f>
        <v>52617.899999999994</v>
      </c>
      <c r="G138" s="254">
        <f>SUM(F138:F139)</f>
        <v>56717.899999999994</v>
      </c>
    </row>
    <row r="139" spans="1:7" ht="33.75" customHeight="1">
      <c r="A139" s="257"/>
      <c r="B139" s="264"/>
      <c r="C139" s="174" t="s">
        <v>330</v>
      </c>
      <c r="D139" s="157"/>
      <c r="E139" s="326">
        <v>10</v>
      </c>
      <c r="F139" s="157">
        <v>4100</v>
      </c>
      <c r="G139" s="254"/>
    </row>
    <row r="140" spans="1:7" ht="18" customHeight="1">
      <c r="A140" s="260">
        <v>7</v>
      </c>
      <c r="B140" s="267" t="s">
        <v>56</v>
      </c>
      <c r="C140" s="174" t="s">
        <v>502</v>
      </c>
      <c r="D140" s="157">
        <v>17</v>
      </c>
      <c r="E140" s="326">
        <v>27</v>
      </c>
      <c r="F140" s="157">
        <v>17550</v>
      </c>
      <c r="G140" s="251">
        <f>SUM(F140:F142)</f>
        <v>55159</v>
      </c>
    </row>
    <row r="141" spans="1:7" ht="35.25" customHeight="1">
      <c r="A141" s="260"/>
      <c r="B141" s="267"/>
      <c r="C141" s="174" t="s">
        <v>330</v>
      </c>
      <c r="D141" s="157"/>
      <c r="E141" s="326">
        <v>11</v>
      </c>
      <c r="F141" s="157">
        <v>4510</v>
      </c>
      <c r="G141" s="252"/>
    </row>
    <row r="142" spans="1:7" ht="18" customHeight="1">
      <c r="A142" s="260"/>
      <c r="B142" s="267"/>
      <c r="C142" s="174" t="s">
        <v>207</v>
      </c>
      <c r="D142" s="157">
        <v>17</v>
      </c>
      <c r="E142" s="326">
        <v>59</v>
      </c>
      <c r="F142" s="157">
        <v>33099</v>
      </c>
      <c r="G142" s="252"/>
    </row>
    <row r="143" spans="1:7" ht="18" customHeight="1">
      <c r="A143" s="260">
        <v>8</v>
      </c>
      <c r="B143" s="267" t="s">
        <v>57</v>
      </c>
      <c r="C143" s="174" t="s">
        <v>454</v>
      </c>
      <c r="D143" s="157">
        <v>6</v>
      </c>
      <c r="E143" s="326">
        <v>2.4</v>
      </c>
      <c r="F143" s="157">
        <f>E143*3150</f>
        <v>7560</v>
      </c>
      <c r="G143" s="251">
        <f>SUM(F143:F148)</f>
        <v>165850.77000000002</v>
      </c>
    </row>
    <row r="144" spans="1:7" ht="18" customHeight="1">
      <c r="A144" s="260"/>
      <c r="B144" s="267"/>
      <c r="C144" s="174" t="s">
        <v>512</v>
      </c>
      <c r="D144" s="157"/>
      <c r="E144" s="326">
        <v>9</v>
      </c>
      <c r="F144" s="157">
        <v>15745.77</v>
      </c>
      <c r="G144" s="252"/>
    </row>
    <row r="145" spans="1:7" ht="18" customHeight="1">
      <c r="A145" s="260"/>
      <c r="B145" s="267"/>
      <c r="C145" s="174" t="s">
        <v>195</v>
      </c>
      <c r="D145" s="157"/>
      <c r="E145" s="326">
        <v>7</v>
      </c>
      <c r="F145" s="157">
        <v>1890</v>
      </c>
      <c r="G145" s="252"/>
    </row>
    <row r="146" spans="1:7" ht="18" customHeight="1">
      <c r="A146" s="260"/>
      <c r="B146" s="267"/>
      <c r="C146" s="174" t="s">
        <v>195</v>
      </c>
      <c r="D146" s="157"/>
      <c r="E146" s="326">
        <v>172</v>
      </c>
      <c r="F146" s="157">
        <v>46440</v>
      </c>
      <c r="G146" s="252"/>
    </row>
    <row r="147" spans="1:7" ht="18" customHeight="1">
      <c r="A147" s="260"/>
      <c r="B147" s="267"/>
      <c r="C147" s="174" t="s">
        <v>195</v>
      </c>
      <c r="D147" s="157">
        <v>4</v>
      </c>
      <c r="E147" s="326">
        <v>110</v>
      </c>
      <c r="F147" s="157">
        <f>E147*270</f>
        <v>29700</v>
      </c>
      <c r="G147" s="252"/>
    </row>
    <row r="148" spans="1:7" ht="18" customHeight="1">
      <c r="A148" s="260"/>
      <c r="B148" s="267"/>
      <c r="C148" s="174" t="s">
        <v>207</v>
      </c>
      <c r="D148" s="157"/>
      <c r="E148" s="326">
        <v>115</v>
      </c>
      <c r="F148" s="157">
        <f>E148*561</f>
        <v>64515</v>
      </c>
      <c r="G148" s="252"/>
    </row>
    <row r="149" spans="1:7" ht="18" customHeight="1">
      <c r="A149" s="260">
        <v>9</v>
      </c>
      <c r="B149" s="267" t="s">
        <v>58</v>
      </c>
      <c r="C149" s="174" t="s">
        <v>198</v>
      </c>
      <c r="D149" s="157">
        <v>10</v>
      </c>
      <c r="E149" s="326">
        <v>16</v>
      </c>
      <c r="F149" s="157">
        <v>28010</v>
      </c>
      <c r="G149" s="251">
        <f>SUM(F149:F154)</f>
        <v>172737.66</v>
      </c>
    </row>
    <row r="150" spans="1:7" ht="18" customHeight="1">
      <c r="A150" s="260"/>
      <c r="B150" s="267"/>
      <c r="C150" s="174" t="s">
        <v>499</v>
      </c>
      <c r="D150" s="157">
        <v>14</v>
      </c>
      <c r="E150" s="326"/>
      <c r="F150" s="157">
        <v>28590</v>
      </c>
      <c r="G150" s="252"/>
    </row>
    <row r="151" spans="1:7" ht="18" customHeight="1">
      <c r="A151" s="260"/>
      <c r="B151" s="267"/>
      <c r="C151" s="174" t="s">
        <v>525</v>
      </c>
      <c r="D151" s="157">
        <v>14</v>
      </c>
      <c r="E151" s="326"/>
      <c r="F151" s="157">
        <v>19970</v>
      </c>
      <c r="G151" s="252"/>
    </row>
    <row r="152" spans="1:7" ht="18" customHeight="1">
      <c r="A152" s="260"/>
      <c r="B152" s="267"/>
      <c r="C152" s="174" t="s">
        <v>212</v>
      </c>
      <c r="D152" s="157"/>
      <c r="E152" s="326"/>
      <c r="F152" s="157">
        <v>47565.66</v>
      </c>
      <c r="G152" s="252"/>
    </row>
    <row r="153" spans="1:7" ht="18" customHeight="1">
      <c r="A153" s="260"/>
      <c r="B153" s="267"/>
      <c r="C153" s="174" t="s">
        <v>495</v>
      </c>
      <c r="D153" s="157"/>
      <c r="E153" s="326">
        <v>4</v>
      </c>
      <c r="F153" s="157">
        <v>2600</v>
      </c>
      <c r="G153" s="252"/>
    </row>
    <row r="154" spans="1:7" ht="18" customHeight="1">
      <c r="A154" s="260"/>
      <c r="B154" s="267"/>
      <c r="C154" s="174" t="s">
        <v>207</v>
      </c>
      <c r="D154" s="157"/>
      <c r="E154" s="326">
        <v>82</v>
      </c>
      <c r="F154" s="157">
        <v>46002</v>
      </c>
      <c r="G154" s="252"/>
    </row>
    <row r="155" spans="1:7" ht="18" customHeight="1">
      <c r="A155" s="260">
        <v>10</v>
      </c>
      <c r="B155" s="267" t="s">
        <v>59</v>
      </c>
      <c r="C155" s="174" t="s">
        <v>189</v>
      </c>
      <c r="D155" s="157">
        <v>1</v>
      </c>
      <c r="E155" s="326">
        <v>3</v>
      </c>
      <c r="F155" s="157">
        <f>E155*3950</f>
        <v>11850</v>
      </c>
      <c r="G155" s="251">
        <f>SUM(F155:F160)</f>
        <v>115740</v>
      </c>
    </row>
    <row r="156" spans="1:7" ht="18" customHeight="1">
      <c r="A156" s="260"/>
      <c r="B156" s="267"/>
      <c r="C156" s="174" t="s">
        <v>195</v>
      </c>
      <c r="D156" s="157"/>
      <c r="E156" s="326">
        <v>172</v>
      </c>
      <c r="F156" s="157">
        <v>46440</v>
      </c>
      <c r="G156" s="252"/>
    </row>
    <row r="157" spans="1:7" ht="18" customHeight="1">
      <c r="A157" s="260"/>
      <c r="B157" s="267"/>
      <c r="C157" s="174" t="s">
        <v>195</v>
      </c>
      <c r="D157" s="157">
        <v>4</v>
      </c>
      <c r="E157" s="326">
        <v>100</v>
      </c>
      <c r="F157" s="157">
        <f>E157*270</f>
        <v>27000</v>
      </c>
      <c r="G157" s="252"/>
    </row>
    <row r="158" spans="1:7" ht="18" customHeight="1">
      <c r="A158" s="260"/>
      <c r="B158" s="267"/>
      <c r="C158" s="174" t="s">
        <v>195</v>
      </c>
      <c r="D158" s="157"/>
      <c r="E158" s="326">
        <v>91</v>
      </c>
      <c r="F158" s="157">
        <v>24570</v>
      </c>
      <c r="G158" s="252"/>
    </row>
    <row r="159" spans="1:7" ht="18" customHeight="1">
      <c r="A159" s="260"/>
      <c r="B159" s="267"/>
      <c r="C159" s="174" t="s">
        <v>198</v>
      </c>
      <c r="D159" s="157">
        <v>10</v>
      </c>
      <c r="E159" s="326">
        <v>2</v>
      </c>
      <c r="F159" s="157">
        <f>E159*1505</f>
        <v>3010</v>
      </c>
      <c r="G159" s="252"/>
    </row>
    <row r="160" spans="1:7" ht="33.75" customHeight="1">
      <c r="A160" s="260"/>
      <c r="B160" s="267"/>
      <c r="C160" s="174" t="s">
        <v>330</v>
      </c>
      <c r="D160" s="157"/>
      <c r="E160" s="326">
        <v>7</v>
      </c>
      <c r="F160" s="157">
        <v>2870</v>
      </c>
      <c r="G160" s="253"/>
    </row>
    <row r="161" spans="1:7" ht="18" customHeight="1">
      <c r="A161" s="255">
        <v>11</v>
      </c>
      <c r="B161" s="263" t="s">
        <v>60</v>
      </c>
      <c r="C161" s="174" t="s">
        <v>195</v>
      </c>
      <c r="D161" s="157"/>
      <c r="E161" s="326">
        <v>138</v>
      </c>
      <c r="F161" s="157">
        <v>37260</v>
      </c>
      <c r="G161" s="252">
        <f>SUM(F161:F164)</f>
        <v>99350</v>
      </c>
    </row>
    <row r="162" spans="1:7" ht="18" customHeight="1">
      <c r="A162" s="256"/>
      <c r="B162" s="332"/>
      <c r="C162" s="174" t="s">
        <v>199</v>
      </c>
      <c r="D162" s="157"/>
      <c r="E162" s="326">
        <v>120</v>
      </c>
      <c r="F162" s="157">
        <v>53040</v>
      </c>
      <c r="G162" s="252"/>
    </row>
    <row r="163" spans="1:7" ht="18" customHeight="1">
      <c r="A163" s="256"/>
      <c r="B163" s="332"/>
      <c r="C163" s="174" t="s">
        <v>203</v>
      </c>
      <c r="D163" s="157">
        <v>1</v>
      </c>
      <c r="E163" s="326">
        <v>2</v>
      </c>
      <c r="F163" s="157">
        <f>E163*4200</f>
        <v>8400</v>
      </c>
      <c r="G163" s="252"/>
    </row>
    <row r="164" spans="1:7" ht="18" customHeight="1">
      <c r="A164" s="257"/>
      <c r="B164" s="264"/>
      <c r="C164" s="174" t="s">
        <v>495</v>
      </c>
      <c r="D164" s="157"/>
      <c r="E164" s="326"/>
      <c r="F164" s="157">
        <v>650</v>
      </c>
      <c r="G164" s="252"/>
    </row>
    <row r="165" spans="1:7" ht="18" customHeight="1">
      <c r="A165" s="260">
        <v>12</v>
      </c>
      <c r="B165" s="259" t="s">
        <v>61</v>
      </c>
      <c r="C165" s="174" t="s">
        <v>199</v>
      </c>
      <c r="D165" s="157">
        <v>2</v>
      </c>
      <c r="E165" s="326">
        <v>60</v>
      </c>
      <c r="F165" s="157">
        <f>E165*442</f>
        <v>26520</v>
      </c>
      <c r="G165" s="251">
        <f>SUM(F165:F170)</f>
        <v>236680</v>
      </c>
    </row>
    <row r="166" spans="1:7" ht="32.25" customHeight="1">
      <c r="A166" s="260"/>
      <c r="B166" s="259"/>
      <c r="C166" s="174" t="s">
        <v>209</v>
      </c>
      <c r="D166" s="157">
        <v>5</v>
      </c>
      <c r="E166" s="326">
        <v>14</v>
      </c>
      <c r="F166" s="157">
        <f>E166*410</f>
        <v>5740</v>
      </c>
      <c r="G166" s="252"/>
    </row>
    <row r="167" spans="1:7" ht="18" customHeight="1">
      <c r="A167" s="260"/>
      <c r="B167" s="259"/>
      <c r="C167" s="174" t="s">
        <v>195</v>
      </c>
      <c r="D167" s="157">
        <v>4</v>
      </c>
      <c r="E167" s="326">
        <v>383</v>
      </c>
      <c r="F167" s="157">
        <f>E167*270</f>
        <v>103410</v>
      </c>
      <c r="G167" s="252"/>
    </row>
    <row r="168" spans="1:7" ht="18" customHeight="1">
      <c r="A168" s="260"/>
      <c r="B168" s="259"/>
      <c r="C168" s="174" t="s">
        <v>195</v>
      </c>
      <c r="D168" s="157"/>
      <c r="E168" s="326">
        <v>51</v>
      </c>
      <c r="F168" s="157">
        <v>13770</v>
      </c>
      <c r="G168" s="252"/>
    </row>
    <row r="169" spans="1:7" ht="18" customHeight="1">
      <c r="A169" s="260"/>
      <c r="B169" s="259"/>
      <c r="C169" s="174" t="s">
        <v>195</v>
      </c>
      <c r="D169" s="157"/>
      <c r="E169" s="326">
        <v>152</v>
      </c>
      <c r="F169" s="157">
        <v>41040</v>
      </c>
      <c r="G169" s="252"/>
    </row>
    <row r="170" spans="1:7" ht="18" customHeight="1">
      <c r="A170" s="260"/>
      <c r="B170" s="259"/>
      <c r="C170" s="174" t="s">
        <v>203</v>
      </c>
      <c r="D170" s="157">
        <v>1</v>
      </c>
      <c r="E170" s="326">
        <v>11</v>
      </c>
      <c r="F170" s="157">
        <f>E170*4200</f>
        <v>46200</v>
      </c>
      <c r="G170" s="253"/>
    </row>
    <row r="171" spans="1:7" ht="18" customHeight="1">
      <c r="A171" s="155">
        <v>13</v>
      </c>
      <c r="B171" s="178" t="s">
        <v>62</v>
      </c>
      <c r="C171" s="174"/>
      <c r="D171" s="157"/>
      <c r="E171" s="326"/>
      <c r="F171" s="157"/>
      <c r="G171" s="175"/>
    </row>
    <row r="172" spans="1:7" ht="18" customHeight="1">
      <c r="A172" s="260">
        <v>14</v>
      </c>
      <c r="B172" s="259" t="s">
        <v>63</v>
      </c>
      <c r="C172" s="174" t="s">
        <v>191</v>
      </c>
      <c r="D172" s="157">
        <v>6</v>
      </c>
      <c r="E172" s="326">
        <v>12.8</v>
      </c>
      <c r="F172" s="157">
        <f>E172*3150</f>
        <v>40320</v>
      </c>
      <c r="G172" s="251">
        <f>SUM(F172:F173)</f>
        <v>61517.880000000005</v>
      </c>
    </row>
    <row r="173" spans="1:7" ht="18" customHeight="1">
      <c r="A173" s="260"/>
      <c r="B173" s="259"/>
      <c r="C173" s="174" t="s">
        <v>261</v>
      </c>
      <c r="D173" s="157">
        <v>15</v>
      </c>
      <c r="E173" s="326">
        <v>2</v>
      </c>
      <c r="F173" s="157">
        <v>21197.88</v>
      </c>
      <c r="G173" s="252"/>
    </row>
    <row r="174" spans="1:7" ht="18" customHeight="1">
      <c r="A174" s="255">
        <v>15</v>
      </c>
      <c r="B174" s="313" t="s">
        <v>64</v>
      </c>
      <c r="C174" s="174" t="s">
        <v>193</v>
      </c>
      <c r="D174" s="157">
        <v>6</v>
      </c>
      <c r="E174" s="326">
        <v>1</v>
      </c>
      <c r="F174" s="157">
        <v>9240</v>
      </c>
      <c r="G174" s="254">
        <f>SUM(F174:F187)</f>
        <v>317321.48</v>
      </c>
    </row>
    <row r="175" spans="1:7" ht="18" customHeight="1">
      <c r="A175" s="256"/>
      <c r="B175" s="322"/>
      <c r="C175" s="174" t="s">
        <v>198</v>
      </c>
      <c r="D175" s="157">
        <v>10</v>
      </c>
      <c r="E175" s="326">
        <v>3</v>
      </c>
      <c r="F175" s="157">
        <f>E175*1505</f>
        <v>4515</v>
      </c>
      <c r="G175" s="254"/>
    </row>
    <row r="176" spans="1:7" ht="18" customHeight="1">
      <c r="A176" s="256"/>
      <c r="B176" s="322"/>
      <c r="C176" s="174" t="s">
        <v>203</v>
      </c>
      <c r="D176" s="157">
        <v>1</v>
      </c>
      <c r="E176" s="326">
        <v>3</v>
      </c>
      <c r="F176" s="157">
        <f>E176*4200</f>
        <v>12600</v>
      </c>
      <c r="G176" s="254"/>
    </row>
    <row r="177" spans="1:7" ht="18" customHeight="1">
      <c r="A177" s="256"/>
      <c r="B177" s="322"/>
      <c r="C177" s="174" t="s">
        <v>199</v>
      </c>
      <c r="D177" s="157">
        <v>2</v>
      </c>
      <c r="E177" s="326">
        <v>30</v>
      </c>
      <c r="F177" s="157">
        <f>E177*442</f>
        <v>13260</v>
      </c>
      <c r="G177" s="254"/>
    </row>
    <row r="178" spans="1:7" ht="18" customHeight="1">
      <c r="A178" s="256"/>
      <c r="B178" s="322"/>
      <c r="C178" s="174" t="s">
        <v>199</v>
      </c>
      <c r="D178" s="157"/>
      <c r="E178" s="326">
        <v>15</v>
      </c>
      <c r="F178" s="157">
        <v>6630</v>
      </c>
      <c r="G178" s="254"/>
    </row>
    <row r="179" spans="1:7" ht="33.75" customHeight="1">
      <c r="A179" s="256"/>
      <c r="B179" s="322"/>
      <c r="C179" s="174" t="s">
        <v>330</v>
      </c>
      <c r="D179" s="157"/>
      <c r="E179" s="326">
        <v>6</v>
      </c>
      <c r="F179" s="157">
        <f>E179*410</f>
        <v>2460</v>
      </c>
      <c r="G179" s="254"/>
    </row>
    <row r="180" spans="1:7" ht="33" customHeight="1">
      <c r="A180" s="256"/>
      <c r="B180" s="322"/>
      <c r="C180" s="174" t="s">
        <v>330</v>
      </c>
      <c r="D180" s="157"/>
      <c r="E180" s="326">
        <v>9</v>
      </c>
      <c r="F180" s="157">
        <v>3690</v>
      </c>
      <c r="G180" s="254"/>
    </row>
    <row r="181" spans="1:7" ht="18" customHeight="1">
      <c r="A181" s="256"/>
      <c r="B181" s="322"/>
      <c r="C181" s="174" t="s">
        <v>195</v>
      </c>
      <c r="D181" s="157"/>
      <c r="E181" s="326">
        <v>34</v>
      </c>
      <c r="F181" s="157">
        <v>9180</v>
      </c>
      <c r="G181" s="254"/>
    </row>
    <row r="182" spans="1:7" ht="18" customHeight="1">
      <c r="A182" s="256"/>
      <c r="B182" s="322"/>
      <c r="C182" s="174" t="s">
        <v>512</v>
      </c>
      <c r="D182" s="157"/>
      <c r="E182" s="326">
        <v>26</v>
      </c>
      <c r="F182" s="157">
        <v>65376.38</v>
      </c>
      <c r="G182" s="254"/>
    </row>
    <row r="183" spans="1:7" ht="18" customHeight="1">
      <c r="A183" s="256"/>
      <c r="B183" s="322"/>
      <c r="C183" s="174" t="s">
        <v>199</v>
      </c>
      <c r="D183" s="157"/>
      <c r="E183" s="326">
        <v>55</v>
      </c>
      <c r="F183" s="157">
        <v>24310</v>
      </c>
      <c r="G183" s="254"/>
    </row>
    <row r="184" spans="1:7" ht="18" customHeight="1">
      <c r="A184" s="256"/>
      <c r="B184" s="322"/>
      <c r="C184" s="174" t="s">
        <v>495</v>
      </c>
      <c r="D184" s="157"/>
      <c r="E184" s="326"/>
      <c r="F184" s="157">
        <v>2550</v>
      </c>
      <c r="G184" s="254"/>
    </row>
    <row r="185" spans="1:7" ht="18" customHeight="1">
      <c r="A185" s="256"/>
      <c r="B185" s="322"/>
      <c r="C185" s="174" t="s">
        <v>194</v>
      </c>
      <c r="D185" s="157"/>
      <c r="E185" s="326">
        <v>1</v>
      </c>
      <c r="F185" s="157">
        <v>8220.1</v>
      </c>
      <c r="G185" s="254"/>
    </row>
    <row r="186" spans="1:7" ht="18" customHeight="1">
      <c r="A186" s="256"/>
      <c r="B186" s="322"/>
      <c r="C186" s="174" t="s">
        <v>195</v>
      </c>
      <c r="D186" s="157"/>
      <c r="E186" s="326">
        <v>27</v>
      </c>
      <c r="F186" s="157">
        <v>7290</v>
      </c>
      <c r="G186" s="254"/>
    </row>
    <row r="187" spans="1:7" ht="18" customHeight="1">
      <c r="A187" s="257"/>
      <c r="B187" s="314"/>
      <c r="C187" s="174" t="s">
        <v>230</v>
      </c>
      <c r="D187" s="157">
        <v>17</v>
      </c>
      <c r="E187" s="326">
        <v>2</v>
      </c>
      <c r="F187" s="157">
        <f>E187*74000</f>
        <v>148000</v>
      </c>
      <c r="G187" s="254"/>
    </row>
    <row r="188" spans="1:7" ht="18" customHeight="1">
      <c r="A188" s="248">
        <v>16</v>
      </c>
      <c r="B188" s="323" t="s">
        <v>65</v>
      </c>
      <c r="C188" s="174" t="s">
        <v>194</v>
      </c>
      <c r="D188" s="157">
        <v>6</v>
      </c>
      <c r="E188" s="326">
        <v>5</v>
      </c>
      <c r="F188" s="157">
        <f>E188*14780</f>
        <v>73900</v>
      </c>
      <c r="G188" s="251">
        <f>SUM(F188:F193)</f>
        <v>178760.85</v>
      </c>
    </row>
    <row r="189" spans="1:7" ht="18" customHeight="1">
      <c r="A189" s="249"/>
      <c r="B189" s="324"/>
      <c r="C189" s="174" t="s">
        <v>195</v>
      </c>
      <c r="D189" s="157"/>
      <c r="E189" s="326">
        <v>130</v>
      </c>
      <c r="F189" s="157">
        <v>35100</v>
      </c>
      <c r="G189" s="252"/>
    </row>
    <row r="190" spans="1:7" ht="33" customHeight="1">
      <c r="A190" s="249"/>
      <c r="B190" s="324"/>
      <c r="C190" s="174" t="s">
        <v>209</v>
      </c>
      <c r="D190" s="157">
        <v>5</v>
      </c>
      <c r="E190" s="326">
        <v>4</v>
      </c>
      <c r="F190" s="157">
        <f>E190*410</f>
        <v>1640</v>
      </c>
      <c r="G190" s="252"/>
    </row>
    <row r="191" spans="1:7" ht="30.75" customHeight="1">
      <c r="A191" s="249"/>
      <c r="B191" s="324"/>
      <c r="C191" s="174" t="s">
        <v>209</v>
      </c>
      <c r="D191" s="157"/>
      <c r="E191" s="326">
        <v>16</v>
      </c>
      <c r="F191" s="157">
        <v>6560</v>
      </c>
      <c r="G191" s="252"/>
    </row>
    <row r="192" spans="1:7" ht="24" customHeight="1">
      <c r="A192" s="249"/>
      <c r="B192" s="324"/>
      <c r="C192" s="174" t="s">
        <v>195</v>
      </c>
      <c r="D192" s="157">
        <v>4</v>
      </c>
      <c r="E192" s="326">
        <v>32.3</v>
      </c>
      <c r="F192" s="157">
        <f>E192*270</f>
        <v>8721</v>
      </c>
      <c r="G192" s="252"/>
    </row>
    <row r="193" spans="1:7" ht="24" customHeight="1">
      <c r="A193" s="250"/>
      <c r="B193" s="325"/>
      <c r="C193" s="174" t="s">
        <v>294</v>
      </c>
      <c r="D193" s="157">
        <v>17</v>
      </c>
      <c r="E193" s="326">
        <v>5</v>
      </c>
      <c r="F193" s="157">
        <f>E193*10567.97</f>
        <v>52839.85</v>
      </c>
      <c r="G193" s="253"/>
    </row>
    <row r="194" spans="1:7" ht="19.5" customHeight="1">
      <c r="A194" s="260">
        <v>17</v>
      </c>
      <c r="B194" s="259" t="s">
        <v>66</v>
      </c>
      <c r="C194" s="174" t="s">
        <v>195</v>
      </c>
      <c r="D194" s="157">
        <v>4</v>
      </c>
      <c r="E194" s="326">
        <v>100</v>
      </c>
      <c r="F194" s="157">
        <f>E194*270</f>
        <v>27000</v>
      </c>
      <c r="G194" s="251">
        <f>SUM(F194:F203)</f>
        <v>281685.3</v>
      </c>
    </row>
    <row r="195" spans="1:7" ht="24" customHeight="1">
      <c r="A195" s="260"/>
      <c r="B195" s="259"/>
      <c r="C195" s="174" t="s">
        <v>212</v>
      </c>
      <c r="D195" s="157">
        <v>17</v>
      </c>
      <c r="E195" s="326">
        <v>1</v>
      </c>
      <c r="F195" s="157">
        <f>E195*74000</f>
        <v>74000</v>
      </c>
      <c r="G195" s="252"/>
    </row>
    <row r="196" spans="1:7" ht="24" customHeight="1">
      <c r="A196" s="260"/>
      <c r="B196" s="259"/>
      <c r="C196" s="174" t="s">
        <v>495</v>
      </c>
      <c r="D196" s="157"/>
      <c r="E196" s="326"/>
      <c r="F196" s="157">
        <v>49595</v>
      </c>
      <c r="G196" s="252"/>
    </row>
    <row r="197" spans="1:7" ht="33.75" customHeight="1">
      <c r="A197" s="260"/>
      <c r="B197" s="259"/>
      <c r="C197" s="174" t="s">
        <v>330</v>
      </c>
      <c r="D197" s="157"/>
      <c r="E197" s="326">
        <v>6</v>
      </c>
      <c r="F197" s="157">
        <f>E197*410</f>
        <v>2460</v>
      </c>
      <c r="G197" s="252"/>
    </row>
    <row r="198" spans="1:7" ht="32.25" customHeight="1">
      <c r="A198" s="260"/>
      <c r="B198" s="259"/>
      <c r="C198" s="174" t="s">
        <v>330</v>
      </c>
      <c r="D198" s="157"/>
      <c r="E198" s="326">
        <v>4</v>
      </c>
      <c r="F198" s="157">
        <v>1640</v>
      </c>
      <c r="G198" s="252"/>
    </row>
    <row r="199" spans="1:7" ht="18" customHeight="1">
      <c r="A199" s="260"/>
      <c r="B199" s="259"/>
      <c r="C199" s="174" t="s">
        <v>195</v>
      </c>
      <c r="D199" s="157"/>
      <c r="E199" s="326">
        <v>150</v>
      </c>
      <c r="F199" s="157">
        <v>40500</v>
      </c>
      <c r="G199" s="252"/>
    </row>
    <row r="200" spans="1:7" ht="32.25" customHeight="1">
      <c r="A200" s="260"/>
      <c r="B200" s="259"/>
      <c r="C200" s="174" t="s">
        <v>330</v>
      </c>
      <c r="D200" s="157"/>
      <c r="E200" s="326">
        <v>11</v>
      </c>
      <c r="F200" s="157">
        <v>4510</v>
      </c>
      <c r="G200" s="252"/>
    </row>
    <row r="201" spans="1:7" ht="18" customHeight="1">
      <c r="A201" s="260"/>
      <c r="B201" s="259"/>
      <c r="C201" s="174" t="s">
        <v>198</v>
      </c>
      <c r="D201" s="157">
        <v>10</v>
      </c>
      <c r="E201" s="326">
        <v>6</v>
      </c>
      <c r="F201" s="157">
        <f>E201*1505</f>
        <v>9030</v>
      </c>
      <c r="G201" s="252"/>
    </row>
    <row r="202" spans="1:7" ht="18" customHeight="1">
      <c r="A202" s="260"/>
      <c r="B202" s="259"/>
      <c r="C202" s="174" t="s">
        <v>194</v>
      </c>
      <c r="D202" s="157"/>
      <c r="E202" s="326">
        <v>1</v>
      </c>
      <c r="F202" s="157">
        <v>8220.1</v>
      </c>
      <c r="G202" s="252"/>
    </row>
    <row r="203" spans="1:7" ht="38.25" customHeight="1">
      <c r="A203" s="260"/>
      <c r="B203" s="259"/>
      <c r="C203" s="174" t="s">
        <v>507</v>
      </c>
      <c r="D203" s="157"/>
      <c r="E203" s="326">
        <v>2</v>
      </c>
      <c r="F203" s="157">
        <v>64730.2</v>
      </c>
      <c r="G203" s="253"/>
    </row>
    <row r="204" spans="1:7" ht="18" customHeight="1">
      <c r="A204" s="155">
        <v>18</v>
      </c>
      <c r="B204" s="178" t="s">
        <v>67</v>
      </c>
      <c r="C204" s="174" t="s">
        <v>195</v>
      </c>
      <c r="D204" s="157">
        <v>4</v>
      </c>
      <c r="E204" s="179">
        <v>91.1</v>
      </c>
      <c r="F204" s="157">
        <f>E204*270</f>
        <v>24597</v>
      </c>
      <c r="G204" s="175">
        <f>F204</f>
        <v>24597</v>
      </c>
    </row>
    <row r="205" spans="1:7" ht="18" customHeight="1">
      <c r="A205" s="248">
        <v>19</v>
      </c>
      <c r="B205" s="323" t="s">
        <v>68</v>
      </c>
      <c r="C205" s="174" t="s">
        <v>195</v>
      </c>
      <c r="D205" s="157">
        <v>4</v>
      </c>
      <c r="E205" s="326">
        <v>50</v>
      </c>
      <c r="F205" s="157">
        <f>E205*270</f>
        <v>13500</v>
      </c>
      <c r="G205" s="251">
        <f>SUM(F205:F208)</f>
        <v>216521</v>
      </c>
    </row>
    <row r="206" spans="1:7" ht="18" customHeight="1">
      <c r="A206" s="249"/>
      <c r="B206" s="324"/>
      <c r="C206" s="174" t="s">
        <v>195</v>
      </c>
      <c r="D206" s="157"/>
      <c r="E206" s="326">
        <v>64.3</v>
      </c>
      <c r="F206" s="157">
        <v>17361</v>
      </c>
      <c r="G206" s="252"/>
    </row>
    <row r="207" spans="1:7" ht="18" customHeight="1">
      <c r="A207" s="249"/>
      <c r="B207" s="324"/>
      <c r="C207" s="174" t="s">
        <v>515</v>
      </c>
      <c r="D207" s="157"/>
      <c r="E207" s="326"/>
      <c r="F207" s="157">
        <v>108600</v>
      </c>
      <c r="G207" s="252"/>
    </row>
    <row r="208" spans="1:7" ht="18" customHeight="1">
      <c r="A208" s="250"/>
      <c r="B208" s="325"/>
      <c r="C208" s="174" t="s">
        <v>198</v>
      </c>
      <c r="D208" s="157">
        <v>10</v>
      </c>
      <c r="E208" s="326"/>
      <c r="F208" s="157">
        <v>77060</v>
      </c>
      <c r="G208" s="252"/>
    </row>
    <row r="209" spans="1:7" ht="18" customHeight="1">
      <c r="A209" s="248">
        <v>20</v>
      </c>
      <c r="B209" s="323" t="s">
        <v>69</v>
      </c>
      <c r="C209" s="174" t="s">
        <v>195</v>
      </c>
      <c r="D209" s="157">
        <v>4</v>
      </c>
      <c r="E209" s="326">
        <v>100</v>
      </c>
      <c r="F209" s="157">
        <f>E209*270</f>
        <v>27000</v>
      </c>
      <c r="G209" s="251">
        <f>SUM(F209:F215)</f>
        <v>240717.08000000002</v>
      </c>
    </row>
    <row r="210" spans="1:7" ht="18" customHeight="1">
      <c r="A210" s="249"/>
      <c r="B210" s="324"/>
      <c r="C210" s="174" t="s">
        <v>195</v>
      </c>
      <c r="D210" s="157"/>
      <c r="E210" s="326">
        <v>118</v>
      </c>
      <c r="F210" s="157">
        <v>31860</v>
      </c>
      <c r="G210" s="252"/>
    </row>
    <row r="211" spans="1:7" ht="18" customHeight="1">
      <c r="A211" s="249"/>
      <c r="B211" s="324"/>
      <c r="C211" s="174" t="s">
        <v>195</v>
      </c>
      <c r="D211" s="157"/>
      <c r="E211" s="326">
        <v>49</v>
      </c>
      <c r="F211" s="157">
        <v>13230</v>
      </c>
      <c r="G211" s="252"/>
    </row>
    <row r="212" spans="1:7" ht="18" customHeight="1">
      <c r="A212" s="249"/>
      <c r="B212" s="324"/>
      <c r="C212" s="174" t="s">
        <v>203</v>
      </c>
      <c r="D212" s="157">
        <v>1</v>
      </c>
      <c r="E212" s="326">
        <v>1</v>
      </c>
      <c r="F212" s="157">
        <f>E212*4200</f>
        <v>4200</v>
      </c>
      <c r="G212" s="252"/>
    </row>
    <row r="213" spans="1:7" ht="18" customHeight="1">
      <c r="A213" s="249"/>
      <c r="B213" s="324"/>
      <c r="C213" s="174" t="s">
        <v>353</v>
      </c>
      <c r="D213" s="157">
        <v>17</v>
      </c>
      <c r="E213" s="326">
        <v>2</v>
      </c>
      <c r="F213" s="157">
        <f>E213*6983.54</f>
        <v>13967.08</v>
      </c>
      <c r="G213" s="252"/>
    </row>
    <row r="214" spans="1:7" ht="18" customHeight="1">
      <c r="A214" s="249"/>
      <c r="B214" s="324"/>
      <c r="C214" s="174" t="s">
        <v>212</v>
      </c>
      <c r="D214" s="157">
        <v>17</v>
      </c>
      <c r="E214" s="326">
        <v>2</v>
      </c>
      <c r="F214" s="157">
        <f>E214*74000</f>
        <v>148000</v>
      </c>
      <c r="G214" s="252"/>
    </row>
    <row r="215" spans="1:7" ht="32.25" customHeight="1">
      <c r="A215" s="250"/>
      <c r="B215" s="325"/>
      <c r="C215" s="174" t="s">
        <v>330</v>
      </c>
      <c r="D215" s="157"/>
      <c r="E215" s="326">
        <v>6</v>
      </c>
      <c r="F215" s="157">
        <v>2460</v>
      </c>
      <c r="G215" s="253"/>
    </row>
    <row r="216" spans="1:7" ht="18" customHeight="1">
      <c r="A216" s="248">
        <v>21</v>
      </c>
      <c r="B216" s="323" t="s">
        <v>70</v>
      </c>
      <c r="C216" s="174" t="s">
        <v>195</v>
      </c>
      <c r="D216" s="157">
        <v>4</v>
      </c>
      <c r="E216" s="326">
        <v>100</v>
      </c>
      <c r="F216" s="157">
        <f>E216*270</f>
        <v>27000</v>
      </c>
      <c r="G216" s="251">
        <f>SUM(F216:F221)</f>
        <v>126464.54000000001</v>
      </c>
    </row>
    <row r="217" spans="1:7" ht="18" customHeight="1">
      <c r="A217" s="249"/>
      <c r="B217" s="324"/>
      <c r="C217" s="174" t="s">
        <v>195</v>
      </c>
      <c r="D217" s="157"/>
      <c r="E217" s="326">
        <v>35</v>
      </c>
      <c r="F217" s="157">
        <v>9450</v>
      </c>
      <c r="G217" s="252"/>
    </row>
    <row r="218" spans="1:7" ht="32.25" customHeight="1">
      <c r="A218" s="249"/>
      <c r="B218" s="324"/>
      <c r="C218" s="174" t="s">
        <v>330</v>
      </c>
      <c r="D218" s="157"/>
      <c r="E218" s="326">
        <v>8</v>
      </c>
      <c r="F218" s="157">
        <v>3280</v>
      </c>
      <c r="G218" s="252"/>
    </row>
    <row r="219" spans="1:7" ht="18" customHeight="1">
      <c r="A219" s="249"/>
      <c r="B219" s="324"/>
      <c r="C219" s="174" t="s">
        <v>195</v>
      </c>
      <c r="D219" s="157"/>
      <c r="E219" s="179">
        <v>21.3</v>
      </c>
      <c r="F219" s="157">
        <v>5751</v>
      </c>
      <c r="G219" s="252"/>
    </row>
    <row r="220" spans="1:7" ht="18" customHeight="1">
      <c r="A220" s="249"/>
      <c r="B220" s="324"/>
      <c r="C220" s="174" t="s">
        <v>353</v>
      </c>
      <c r="D220" s="157">
        <v>17</v>
      </c>
      <c r="E220" s="157"/>
      <c r="F220" s="157">
        <v>6983.54</v>
      </c>
      <c r="G220" s="252"/>
    </row>
    <row r="221" spans="1:7" ht="18" customHeight="1">
      <c r="A221" s="250"/>
      <c r="B221" s="325"/>
      <c r="C221" s="174" t="s">
        <v>212</v>
      </c>
      <c r="D221" s="157">
        <v>17</v>
      </c>
      <c r="E221" s="326">
        <v>1</v>
      </c>
      <c r="F221" s="157">
        <v>74000</v>
      </c>
      <c r="G221" s="252"/>
    </row>
    <row r="222" spans="1:7" ht="18" customHeight="1">
      <c r="A222" s="260">
        <v>22</v>
      </c>
      <c r="B222" s="259" t="s">
        <v>71</v>
      </c>
      <c r="C222" s="174" t="s">
        <v>195</v>
      </c>
      <c r="D222" s="157">
        <v>4</v>
      </c>
      <c r="E222" s="326">
        <v>68</v>
      </c>
      <c r="F222" s="157">
        <f>E222*270</f>
        <v>18360</v>
      </c>
      <c r="G222" s="251">
        <f>SUM(F222:F226)</f>
        <v>111594.47</v>
      </c>
    </row>
    <row r="223" spans="1:7" ht="18" customHeight="1">
      <c r="A223" s="260"/>
      <c r="B223" s="259"/>
      <c r="C223" s="174" t="s">
        <v>195</v>
      </c>
      <c r="D223" s="157"/>
      <c r="E223" s="326">
        <v>59</v>
      </c>
      <c r="F223" s="157">
        <v>15930</v>
      </c>
      <c r="G223" s="252"/>
    </row>
    <row r="224" spans="1:7" ht="36.75" customHeight="1">
      <c r="A224" s="260"/>
      <c r="B224" s="259"/>
      <c r="C224" s="174" t="s">
        <v>345</v>
      </c>
      <c r="D224" s="157">
        <v>1</v>
      </c>
      <c r="E224" s="326">
        <v>10</v>
      </c>
      <c r="F224" s="157">
        <v>39984.47</v>
      </c>
      <c r="G224" s="252"/>
    </row>
    <row r="225" spans="1:7" ht="18" customHeight="1">
      <c r="A225" s="260"/>
      <c r="B225" s="259"/>
      <c r="C225" s="174" t="s">
        <v>198</v>
      </c>
      <c r="D225" s="157"/>
      <c r="E225" s="326">
        <v>18</v>
      </c>
      <c r="F225" s="157">
        <v>32220</v>
      </c>
      <c r="G225" s="252"/>
    </row>
    <row r="226" spans="1:7" ht="18" customHeight="1">
      <c r="A226" s="260"/>
      <c r="B226" s="259"/>
      <c r="C226" s="174" t="s">
        <v>495</v>
      </c>
      <c r="D226" s="157"/>
      <c r="E226" s="326"/>
      <c r="F226" s="157">
        <v>5100</v>
      </c>
      <c r="G226" s="252"/>
    </row>
    <row r="227" spans="1:7" ht="18" customHeight="1">
      <c r="A227" s="248">
        <v>23</v>
      </c>
      <c r="B227" s="323" t="s">
        <v>72</v>
      </c>
      <c r="C227" s="174" t="s">
        <v>199</v>
      </c>
      <c r="D227" s="157"/>
      <c r="E227" s="326">
        <v>50</v>
      </c>
      <c r="F227" s="157">
        <v>22100</v>
      </c>
      <c r="G227" s="254">
        <f>SUM(F227:F230)</f>
        <v>41166.87</v>
      </c>
    </row>
    <row r="228" spans="1:7" ht="18" customHeight="1">
      <c r="A228" s="249"/>
      <c r="B228" s="324"/>
      <c r="C228" s="174" t="s">
        <v>195</v>
      </c>
      <c r="D228" s="157"/>
      <c r="E228" s="326">
        <v>42</v>
      </c>
      <c r="F228" s="157">
        <v>11340</v>
      </c>
      <c r="G228" s="254"/>
    </row>
    <row r="229" spans="1:7" ht="18" customHeight="1">
      <c r="A229" s="249"/>
      <c r="B229" s="324"/>
      <c r="C229" s="174" t="s">
        <v>195</v>
      </c>
      <c r="D229" s="157">
        <v>4</v>
      </c>
      <c r="E229" s="326">
        <v>20</v>
      </c>
      <c r="F229" s="157">
        <f>E229*270</f>
        <v>5400</v>
      </c>
      <c r="G229" s="254"/>
    </row>
    <row r="230" spans="1:7" ht="18" customHeight="1">
      <c r="A230" s="250"/>
      <c r="B230" s="325"/>
      <c r="C230" s="174" t="s">
        <v>456</v>
      </c>
      <c r="D230" s="157"/>
      <c r="E230" s="326">
        <v>1</v>
      </c>
      <c r="F230" s="157">
        <v>2326.87</v>
      </c>
      <c r="G230" s="254"/>
    </row>
    <row r="231" spans="1:7" ht="18" customHeight="1">
      <c r="A231" s="248">
        <v>24</v>
      </c>
      <c r="B231" s="323" t="s">
        <v>73</v>
      </c>
      <c r="C231" s="174" t="s">
        <v>195</v>
      </c>
      <c r="D231" s="157">
        <v>4</v>
      </c>
      <c r="E231" s="326">
        <v>50</v>
      </c>
      <c r="F231" s="157">
        <f>E231*270</f>
        <v>13500</v>
      </c>
      <c r="G231" s="251">
        <f>SUM(F231:F233)</f>
        <v>17280</v>
      </c>
    </row>
    <row r="232" spans="1:7" ht="18" customHeight="1">
      <c r="A232" s="249"/>
      <c r="B232" s="324"/>
      <c r="C232" s="174" t="s">
        <v>195</v>
      </c>
      <c r="D232" s="157"/>
      <c r="E232" s="326">
        <v>3</v>
      </c>
      <c r="F232" s="157">
        <v>810</v>
      </c>
      <c r="G232" s="252"/>
    </row>
    <row r="233" spans="1:7" ht="18" customHeight="1">
      <c r="A233" s="250"/>
      <c r="B233" s="325"/>
      <c r="C233" s="174" t="s">
        <v>195</v>
      </c>
      <c r="D233" s="157"/>
      <c r="E233" s="326">
        <v>11</v>
      </c>
      <c r="F233" s="157">
        <v>2970</v>
      </c>
      <c r="G233" s="252"/>
    </row>
    <row r="234" spans="1:7" ht="18" customHeight="1">
      <c r="A234" s="260">
        <v>25</v>
      </c>
      <c r="B234" s="259" t="s">
        <v>74</v>
      </c>
      <c r="C234" s="174" t="s">
        <v>195</v>
      </c>
      <c r="D234" s="157">
        <v>4</v>
      </c>
      <c r="E234" s="326">
        <v>640</v>
      </c>
      <c r="F234" s="157">
        <f>E234*270</f>
        <v>172800</v>
      </c>
      <c r="G234" s="251">
        <f>SUM(F234:F240)</f>
        <v>432890</v>
      </c>
    </row>
    <row r="235" spans="1:7" ht="18" customHeight="1">
      <c r="A235" s="260"/>
      <c r="B235" s="259"/>
      <c r="C235" s="174" t="s">
        <v>195</v>
      </c>
      <c r="D235" s="157"/>
      <c r="E235" s="326">
        <v>456</v>
      </c>
      <c r="F235" s="157">
        <v>123120</v>
      </c>
      <c r="G235" s="252"/>
    </row>
    <row r="236" spans="1:7" ht="18" customHeight="1">
      <c r="A236" s="260"/>
      <c r="B236" s="259"/>
      <c r="C236" s="174" t="s">
        <v>199</v>
      </c>
      <c r="D236" s="157"/>
      <c r="E236" s="326">
        <v>200</v>
      </c>
      <c r="F236" s="157">
        <v>88400</v>
      </c>
      <c r="G236" s="252"/>
    </row>
    <row r="237" spans="1:7" ht="30.75" customHeight="1">
      <c r="A237" s="260"/>
      <c r="B237" s="259"/>
      <c r="C237" s="174" t="s">
        <v>330</v>
      </c>
      <c r="D237" s="157"/>
      <c r="E237" s="326">
        <v>8</v>
      </c>
      <c r="F237" s="157">
        <v>3280</v>
      </c>
      <c r="G237" s="252"/>
    </row>
    <row r="238" spans="1:7" ht="18" customHeight="1">
      <c r="A238" s="260"/>
      <c r="B238" s="259"/>
      <c r="C238" s="174" t="s">
        <v>195</v>
      </c>
      <c r="D238" s="157"/>
      <c r="E238" s="326">
        <v>148</v>
      </c>
      <c r="F238" s="157">
        <v>39960</v>
      </c>
      <c r="G238" s="252"/>
    </row>
    <row r="239" spans="1:7" ht="30.75" customHeight="1">
      <c r="A239" s="260"/>
      <c r="B239" s="259"/>
      <c r="C239" s="174" t="s">
        <v>330</v>
      </c>
      <c r="D239" s="157">
        <v>5</v>
      </c>
      <c r="E239" s="326">
        <v>7</v>
      </c>
      <c r="F239" s="157">
        <v>2870</v>
      </c>
      <c r="G239" s="252"/>
    </row>
    <row r="240" spans="1:7" ht="33" customHeight="1">
      <c r="A240" s="260"/>
      <c r="B240" s="259"/>
      <c r="C240" s="174" t="s">
        <v>330</v>
      </c>
      <c r="D240" s="157"/>
      <c r="E240" s="326">
        <v>6</v>
      </c>
      <c r="F240" s="157">
        <v>2460</v>
      </c>
      <c r="G240" s="252"/>
    </row>
    <row r="241" spans="1:7" ht="18" customHeight="1">
      <c r="A241" s="260">
        <v>26</v>
      </c>
      <c r="B241" s="259" t="s">
        <v>75</v>
      </c>
      <c r="C241" s="174" t="s">
        <v>195</v>
      </c>
      <c r="D241" s="157">
        <v>4</v>
      </c>
      <c r="E241" s="326">
        <v>155</v>
      </c>
      <c r="F241" s="157">
        <f>E241*270</f>
        <v>41850</v>
      </c>
      <c r="G241" s="251">
        <f>SUM(F241:F245)</f>
        <v>146766.36</v>
      </c>
    </row>
    <row r="242" spans="1:7" ht="18" customHeight="1">
      <c r="A242" s="260"/>
      <c r="B242" s="259"/>
      <c r="C242" s="174" t="s">
        <v>195</v>
      </c>
      <c r="D242" s="157"/>
      <c r="E242" s="326">
        <v>139.5</v>
      </c>
      <c r="F242" s="157">
        <v>37665</v>
      </c>
      <c r="G242" s="252"/>
    </row>
    <row r="243" spans="1:7" ht="18" customHeight="1">
      <c r="A243" s="260"/>
      <c r="B243" s="259"/>
      <c r="C243" s="174" t="s">
        <v>195</v>
      </c>
      <c r="D243" s="157"/>
      <c r="E243" s="326">
        <v>52.6</v>
      </c>
      <c r="F243" s="157">
        <v>14202</v>
      </c>
      <c r="G243" s="252"/>
    </row>
    <row r="244" spans="1:7" ht="18" customHeight="1">
      <c r="A244" s="260"/>
      <c r="B244" s="259"/>
      <c r="C244" s="174" t="s">
        <v>194</v>
      </c>
      <c r="D244" s="157">
        <v>6</v>
      </c>
      <c r="E244" s="326">
        <v>1</v>
      </c>
      <c r="F244" s="157">
        <v>11049.36</v>
      </c>
      <c r="G244" s="252"/>
    </row>
    <row r="245" spans="1:7" ht="18" customHeight="1">
      <c r="A245" s="260"/>
      <c r="B245" s="259"/>
      <c r="C245" s="174" t="s">
        <v>203</v>
      </c>
      <c r="D245" s="157">
        <v>1</v>
      </c>
      <c r="E245" s="326">
        <v>10</v>
      </c>
      <c r="F245" s="157">
        <f>E245*4200</f>
        <v>42000</v>
      </c>
      <c r="G245" s="252"/>
    </row>
    <row r="246" spans="1:7" ht="18" customHeight="1">
      <c r="A246" s="260">
        <v>27</v>
      </c>
      <c r="B246" s="259" t="s">
        <v>76</v>
      </c>
      <c r="C246" s="174" t="s">
        <v>195</v>
      </c>
      <c r="D246" s="157">
        <v>4</v>
      </c>
      <c r="E246" s="326">
        <v>250</v>
      </c>
      <c r="F246" s="157">
        <f>E246*270</f>
        <v>67500</v>
      </c>
      <c r="G246" s="251">
        <f>SUM(F246:F253)</f>
        <v>313225.96</v>
      </c>
    </row>
    <row r="247" spans="1:7" ht="18" customHeight="1">
      <c r="A247" s="260"/>
      <c r="B247" s="259"/>
      <c r="C247" s="174" t="s">
        <v>199</v>
      </c>
      <c r="D247" s="157"/>
      <c r="E247" s="326">
        <v>155</v>
      </c>
      <c r="F247" s="157">
        <v>68510</v>
      </c>
      <c r="G247" s="252"/>
    </row>
    <row r="248" spans="1:7" ht="18" customHeight="1">
      <c r="A248" s="260"/>
      <c r="B248" s="259"/>
      <c r="C248" s="174" t="s">
        <v>195</v>
      </c>
      <c r="D248" s="157"/>
      <c r="E248" s="326">
        <v>179</v>
      </c>
      <c r="F248" s="157">
        <v>48330</v>
      </c>
      <c r="G248" s="252"/>
    </row>
    <row r="249" spans="1:7" ht="18" customHeight="1">
      <c r="A249" s="260"/>
      <c r="B249" s="259"/>
      <c r="C249" s="174" t="s">
        <v>195</v>
      </c>
      <c r="D249" s="157"/>
      <c r="E249" s="326">
        <v>74.3</v>
      </c>
      <c r="F249" s="157">
        <v>20061</v>
      </c>
      <c r="G249" s="252"/>
    </row>
    <row r="250" spans="1:7" ht="33" customHeight="1">
      <c r="A250" s="260"/>
      <c r="B250" s="259"/>
      <c r="C250" s="174" t="s">
        <v>330</v>
      </c>
      <c r="D250" s="157"/>
      <c r="E250" s="326">
        <v>12</v>
      </c>
      <c r="F250" s="157">
        <v>7920</v>
      </c>
      <c r="G250" s="252"/>
    </row>
    <row r="251" spans="1:7" ht="18" customHeight="1">
      <c r="A251" s="260"/>
      <c r="B251" s="259"/>
      <c r="C251" s="174" t="s">
        <v>298</v>
      </c>
      <c r="D251" s="157">
        <v>17</v>
      </c>
      <c r="E251" s="326">
        <v>8</v>
      </c>
      <c r="F251" s="157">
        <f>E251*9528.12</f>
        <v>76224.96</v>
      </c>
      <c r="G251" s="252"/>
    </row>
    <row r="252" spans="1:7" ht="18" customHeight="1">
      <c r="A252" s="260"/>
      <c r="B252" s="259"/>
      <c r="C252" s="174" t="s">
        <v>198</v>
      </c>
      <c r="D252" s="157"/>
      <c r="E252" s="326">
        <v>6</v>
      </c>
      <c r="F252" s="157">
        <v>10740</v>
      </c>
      <c r="G252" s="252"/>
    </row>
    <row r="253" spans="1:7" ht="33.75" customHeight="1">
      <c r="A253" s="260"/>
      <c r="B253" s="259"/>
      <c r="C253" s="174" t="s">
        <v>330</v>
      </c>
      <c r="D253" s="157"/>
      <c r="E253" s="326">
        <v>34</v>
      </c>
      <c r="F253" s="157">
        <v>13940</v>
      </c>
      <c r="G253" s="252"/>
    </row>
    <row r="254" spans="1:7" ht="18" customHeight="1">
      <c r="A254" s="260">
        <v>28</v>
      </c>
      <c r="B254" s="259" t="s">
        <v>77</v>
      </c>
      <c r="C254" s="174" t="s">
        <v>195</v>
      </c>
      <c r="D254" s="157">
        <v>4</v>
      </c>
      <c r="E254" s="326">
        <v>100</v>
      </c>
      <c r="F254" s="157">
        <f>E254*270</f>
        <v>27000</v>
      </c>
      <c r="G254" s="251">
        <f>SUM(F254:F256)</f>
        <v>95095</v>
      </c>
    </row>
    <row r="255" spans="1:7" ht="18" customHeight="1">
      <c r="A255" s="260"/>
      <c r="B255" s="259"/>
      <c r="C255" s="174" t="s">
        <v>195</v>
      </c>
      <c r="D255" s="157"/>
      <c r="E255" s="326">
        <v>109.5</v>
      </c>
      <c r="F255" s="157">
        <v>29565</v>
      </c>
      <c r="G255" s="252"/>
    </row>
    <row r="256" spans="1:7" ht="18" customHeight="1">
      <c r="A256" s="260"/>
      <c r="B256" s="259"/>
      <c r="C256" s="174" t="s">
        <v>198</v>
      </c>
      <c r="D256" s="157">
        <v>10</v>
      </c>
      <c r="E256" s="326">
        <v>22</v>
      </c>
      <c r="F256" s="157">
        <v>38530</v>
      </c>
      <c r="G256" s="252"/>
    </row>
    <row r="257" spans="1:7" ht="18" customHeight="1">
      <c r="A257" s="260">
        <v>29</v>
      </c>
      <c r="B257" s="259" t="s">
        <v>78</v>
      </c>
      <c r="C257" s="174" t="s">
        <v>195</v>
      </c>
      <c r="D257" s="157">
        <v>4</v>
      </c>
      <c r="E257" s="326">
        <v>50</v>
      </c>
      <c r="F257" s="157">
        <f>E257*270</f>
        <v>13500</v>
      </c>
      <c r="G257" s="251">
        <f>SUM(F257:F263)</f>
        <v>216723</v>
      </c>
    </row>
    <row r="258" spans="1:7" ht="18" customHeight="1">
      <c r="A258" s="260"/>
      <c r="B258" s="259"/>
      <c r="C258" s="174" t="s">
        <v>195</v>
      </c>
      <c r="D258" s="157"/>
      <c r="E258" s="326">
        <v>187</v>
      </c>
      <c r="F258" s="157">
        <v>50490</v>
      </c>
      <c r="G258" s="252"/>
    </row>
    <row r="259" spans="1:7" ht="18" customHeight="1">
      <c r="A259" s="260"/>
      <c r="B259" s="259"/>
      <c r="C259" s="174" t="s">
        <v>199</v>
      </c>
      <c r="D259" s="157"/>
      <c r="E259" s="326">
        <v>120</v>
      </c>
      <c r="F259" s="157">
        <v>53040</v>
      </c>
      <c r="G259" s="252"/>
    </row>
    <row r="260" spans="1:7" ht="33.75" customHeight="1">
      <c r="A260" s="260"/>
      <c r="B260" s="259"/>
      <c r="C260" s="174" t="s">
        <v>330</v>
      </c>
      <c r="D260" s="157"/>
      <c r="E260" s="326">
        <v>20</v>
      </c>
      <c r="F260" s="157">
        <v>8200</v>
      </c>
      <c r="G260" s="252"/>
    </row>
    <row r="261" spans="1:7" ht="18" customHeight="1">
      <c r="A261" s="260"/>
      <c r="B261" s="259"/>
      <c r="C261" s="174" t="s">
        <v>203</v>
      </c>
      <c r="D261" s="157">
        <v>1</v>
      </c>
      <c r="E261" s="326">
        <v>2</v>
      </c>
      <c r="F261" s="157">
        <f>E261*4200</f>
        <v>8400</v>
      </c>
      <c r="G261" s="252"/>
    </row>
    <row r="262" spans="1:7" ht="18" customHeight="1">
      <c r="A262" s="260"/>
      <c r="B262" s="259"/>
      <c r="C262" s="174" t="s">
        <v>207</v>
      </c>
      <c r="D262" s="157">
        <v>8</v>
      </c>
      <c r="E262" s="326">
        <v>143</v>
      </c>
      <c r="F262" s="157">
        <f>E262*561</f>
        <v>80223</v>
      </c>
      <c r="G262" s="252"/>
    </row>
    <row r="263" spans="1:7" ht="35.25" customHeight="1">
      <c r="A263" s="260"/>
      <c r="B263" s="259"/>
      <c r="C263" s="174" t="s">
        <v>330</v>
      </c>
      <c r="D263" s="157"/>
      <c r="E263" s="326">
        <v>7</v>
      </c>
      <c r="F263" s="157">
        <v>2870</v>
      </c>
      <c r="G263" s="252"/>
    </row>
    <row r="264" spans="1:7" ht="32.25" customHeight="1">
      <c r="A264" s="260">
        <v>30</v>
      </c>
      <c r="B264" s="259" t="s">
        <v>79</v>
      </c>
      <c r="C264" s="174" t="s">
        <v>220</v>
      </c>
      <c r="D264" s="157">
        <v>5</v>
      </c>
      <c r="E264" s="326">
        <v>18.6</v>
      </c>
      <c r="F264" s="157">
        <f>E264*410</f>
        <v>7626.000000000001</v>
      </c>
      <c r="G264" s="254">
        <f>SUM(F264:F269)</f>
        <v>193351</v>
      </c>
    </row>
    <row r="265" spans="1:7" ht="18" customHeight="1">
      <c r="A265" s="260"/>
      <c r="B265" s="259"/>
      <c r="C265" s="174" t="s">
        <v>195</v>
      </c>
      <c r="D265" s="157"/>
      <c r="E265" s="326">
        <v>10.5</v>
      </c>
      <c r="F265" s="157">
        <v>2835</v>
      </c>
      <c r="G265" s="254"/>
    </row>
    <row r="266" spans="1:7" ht="30.75" customHeight="1">
      <c r="A266" s="260"/>
      <c r="B266" s="259"/>
      <c r="C266" s="174" t="s">
        <v>330</v>
      </c>
      <c r="D266" s="157"/>
      <c r="E266" s="326">
        <v>6</v>
      </c>
      <c r="F266" s="157">
        <v>2460</v>
      </c>
      <c r="G266" s="254"/>
    </row>
    <row r="267" spans="1:7" ht="30.75" customHeight="1">
      <c r="A267" s="260"/>
      <c r="B267" s="259"/>
      <c r="C267" s="174" t="s">
        <v>330</v>
      </c>
      <c r="D267" s="157"/>
      <c r="E267" s="326">
        <v>4</v>
      </c>
      <c r="F267" s="157">
        <v>1640</v>
      </c>
      <c r="G267" s="254"/>
    </row>
    <row r="268" spans="1:7" ht="18" customHeight="1">
      <c r="A268" s="260"/>
      <c r="B268" s="259"/>
      <c r="C268" s="174" t="s">
        <v>212</v>
      </c>
      <c r="D268" s="157">
        <v>17</v>
      </c>
      <c r="E268" s="326"/>
      <c r="F268" s="157">
        <v>152600</v>
      </c>
      <c r="G268" s="254"/>
    </row>
    <row r="269" spans="1:7" ht="18" customHeight="1">
      <c r="A269" s="260"/>
      <c r="B269" s="259"/>
      <c r="C269" s="174" t="s">
        <v>195</v>
      </c>
      <c r="D269" s="157">
        <v>4</v>
      </c>
      <c r="E269" s="326">
        <v>97</v>
      </c>
      <c r="F269" s="157">
        <f>E269*270</f>
        <v>26190</v>
      </c>
      <c r="G269" s="254"/>
    </row>
    <row r="270" spans="1:7" ht="24" customHeight="1">
      <c r="A270" s="155"/>
      <c r="B270" s="178"/>
      <c r="C270" s="174"/>
      <c r="D270" s="157"/>
      <c r="E270" s="157"/>
      <c r="F270" s="158">
        <f>SUM(F115:F269)</f>
        <v>4897860.78</v>
      </c>
      <c r="G270" s="176"/>
    </row>
    <row r="271" spans="1:7" ht="15.75">
      <c r="A271" s="258" t="s">
        <v>80</v>
      </c>
      <c r="B271" s="258"/>
      <c r="C271" s="258"/>
      <c r="D271" s="258"/>
      <c r="E271" s="258"/>
      <c r="F271" s="258"/>
      <c r="G271" s="258"/>
    </row>
    <row r="272" spans="1:7" ht="18" customHeight="1">
      <c r="A272" s="260">
        <v>1</v>
      </c>
      <c r="B272" s="267" t="s">
        <v>81</v>
      </c>
      <c r="C272" s="174" t="s">
        <v>195</v>
      </c>
      <c r="D272" s="157">
        <v>4</v>
      </c>
      <c r="E272" s="326">
        <v>78</v>
      </c>
      <c r="F272" s="157">
        <f>E272*270</f>
        <v>21060</v>
      </c>
      <c r="G272" s="251">
        <f>SUM(F272:F278)</f>
        <v>110490</v>
      </c>
    </row>
    <row r="273" spans="1:7" ht="18" customHeight="1">
      <c r="A273" s="260"/>
      <c r="B273" s="267"/>
      <c r="C273" s="174" t="s">
        <v>195</v>
      </c>
      <c r="D273" s="157"/>
      <c r="E273" s="326">
        <v>24</v>
      </c>
      <c r="F273" s="157">
        <v>6480</v>
      </c>
      <c r="G273" s="252"/>
    </row>
    <row r="274" spans="1:7" ht="18" customHeight="1">
      <c r="A274" s="260"/>
      <c r="B274" s="267"/>
      <c r="C274" s="174" t="s">
        <v>195</v>
      </c>
      <c r="D274" s="157"/>
      <c r="E274" s="326">
        <v>137</v>
      </c>
      <c r="F274" s="157">
        <v>36990</v>
      </c>
      <c r="G274" s="252"/>
    </row>
    <row r="275" spans="1:7" ht="30.75" customHeight="1">
      <c r="A275" s="260"/>
      <c r="B275" s="267"/>
      <c r="C275" s="174" t="s">
        <v>330</v>
      </c>
      <c r="D275" s="157"/>
      <c r="E275" s="326">
        <v>6</v>
      </c>
      <c r="F275" s="157">
        <v>2460</v>
      </c>
      <c r="G275" s="252"/>
    </row>
    <row r="276" spans="1:7" ht="18" customHeight="1">
      <c r="A276" s="260"/>
      <c r="B276" s="267"/>
      <c r="C276" s="174" t="s">
        <v>195</v>
      </c>
      <c r="D276" s="157"/>
      <c r="E276" s="326">
        <v>28</v>
      </c>
      <c r="F276" s="157">
        <v>7560</v>
      </c>
      <c r="G276" s="252"/>
    </row>
    <row r="277" spans="1:7" ht="18" customHeight="1">
      <c r="A277" s="260"/>
      <c r="B277" s="267"/>
      <c r="C277" s="174" t="s">
        <v>198</v>
      </c>
      <c r="D277" s="157">
        <v>10</v>
      </c>
      <c r="E277" s="326">
        <v>6</v>
      </c>
      <c r="F277" s="157">
        <f>E277*1790</f>
        <v>10740</v>
      </c>
      <c r="G277" s="252"/>
    </row>
    <row r="278" spans="1:7" ht="18" customHeight="1">
      <c r="A278" s="260"/>
      <c r="B278" s="267"/>
      <c r="C278" s="174" t="s">
        <v>189</v>
      </c>
      <c r="D278" s="157">
        <v>1</v>
      </c>
      <c r="E278" s="326">
        <v>6</v>
      </c>
      <c r="F278" s="157">
        <f>E278*4200</f>
        <v>25200</v>
      </c>
      <c r="G278" s="252"/>
    </row>
    <row r="279" spans="1:7" ht="18" customHeight="1">
      <c r="A279" s="260">
        <v>2</v>
      </c>
      <c r="B279" s="267" t="s">
        <v>82</v>
      </c>
      <c r="C279" s="174" t="s">
        <v>207</v>
      </c>
      <c r="D279" s="157">
        <v>8</v>
      </c>
      <c r="E279" s="326">
        <v>80</v>
      </c>
      <c r="F279" s="157">
        <f>E279*561</f>
        <v>44880</v>
      </c>
      <c r="G279" s="251">
        <f>SUM(F279:F280)</f>
        <v>89080</v>
      </c>
    </row>
    <row r="280" spans="1:7" ht="18" customHeight="1">
      <c r="A280" s="260"/>
      <c r="B280" s="267"/>
      <c r="C280" s="174" t="s">
        <v>199</v>
      </c>
      <c r="D280" s="157">
        <v>2</v>
      </c>
      <c r="E280" s="326">
        <v>100</v>
      </c>
      <c r="F280" s="157">
        <v>44200</v>
      </c>
      <c r="G280" s="252"/>
    </row>
    <row r="281" spans="1:7" ht="18" customHeight="1">
      <c r="A281" s="260">
        <v>3</v>
      </c>
      <c r="B281" s="267" t="s">
        <v>83</v>
      </c>
      <c r="C281" s="174" t="s">
        <v>198</v>
      </c>
      <c r="D281" s="157">
        <v>10</v>
      </c>
      <c r="E281" s="326">
        <v>12</v>
      </c>
      <c r="F281" s="157">
        <f>E281*1790</f>
        <v>21480</v>
      </c>
      <c r="G281" s="251">
        <f>SUM(F281:F287)</f>
        <v>110744.01999999999</v>
      </c>
    </row>
    <row r="282" spans="1:7" ht="32.25" customHeight="1">
      <c r="A282" s="260"/>
      <c r="B282" s="267"/>
      <c r="C282" s="174" t="s">
        <v>330</v>
      </c>
      <c r="D282" s="157"/>
      <c r="E282" s="326">
        <v>12</v>
      </c>
      <c r="F282" s="157">
        <v>4920</v>
      </c>
      <c r="G282" s="252"/>
    </row>
    <row r="283" spans="1:7" ht="18" customHeight="1">
      <c r="A283" s="260"/>
      <c r="B283" s="267"/>
      <c r="C283" s="174" t="s">
        <v>247</v>
      </c>
      <c r="D283" s="157">
        <v>16</v>
      </c>
      <c r="E283" s="326">
        <v>1</v>
      </c>
      <c r="F283" s="157">
        <v>55044.02</v>
      </c>
      <c r="G283" s="252"/>
    </row>
    <row r="284" spans="1:7" ht="18" customHeight="1">
      <c r="A284" s="260"/>
      <c r="B284" s="267"/>
      <c r="C284" s="174" t="s">
        <v>189</v>
      </c>
      <c r="D284" s="157">
        <v>1</v>
      </c>
      <c r="E284" s="326">
        <v>6</v>
      </c>
      <c r="F284" s="157">
        <f>E284*4200</f>
        <v>25200</v>
      </c>
      <c r="G284" s="252"/>
    </row>
    <row r="285" spans="1:7" ht="30" customHeight="1">
      <c r="A285" s="260"/>
      <c r="B285" s="267"/>
      <c r="C285" s="174" t="s">
        <v>330</v>
      </c>
      <c r="D285" s="157"/>
      <c r="E285" s="326">
        <v>6</v>
      </c>
      <c r="F285" s="157">
        <f>E285*410</f>
        <v>2460</v>
      </c>
      <c r="G285" s="252"/>
    </row>
    <row r="286" spans="1:7" ht="18" customHeight="1">
      <c r="A286" s="260"/>
      <c r="B286" s="267"/>
      <c r="C286" s="174" t="s">
        <v>495</v>
      </c>
      <c r="D286" s="157"/>
      <c r="E286" s="326">
        <v>103</v>
      </c>
      <c r="F286" s="157"/>
      <c r="G286" s="252"/>
    </row>
    <row r="287" spans="1:7" ht="30.75" customHeight="1">
      <c r="A287" s="260"/>
      <c r="B287" s="267"/>
      <c r="C287" s="174" t="s">
        <v>330</v>
      </c>
      <c r="D287" s="157"/>
      <c r="E287" s="326">
        <v>4</v>
      </c>
      <c r="F287" s="157">
        <v>1640</v>
      </c>
      <c r="G287" s="253"/>
    </row>
    <row r="288" spans="1:7" ht="18" customHeight="1">
      <c r="A288" s="260">
        <v>4</v>
      </c>
      <c r="B288" s="267" t="s">
        <v>84</v>
      </c>
      <c r="C288" s="174" t="s">
        <v>207</v>
      </c>
      <c r="D288" s="157"/>
      <c r="E288" s="326">
        <v>30</v>
      </c>
      <c r="F288" s="157">
        <f>E288*561</f>
        <v>16830</v>
      </c>
      <c r="G288" s="251">
        <f>SUM(F288:F289)</f>
        <v>36050</v>
      </c>
    </row>
    <row r="289" spans="1:7" ht="18" customHeight="1">
      <c r="A289" s="260"/>
      <c r="B289" s="267"/>
      <c r="C289" s="174" t="s">
        <v>198</v>
      </c>
      <c r="D289" s="157"/>
      <c r="E289" s="326">
        <v>13</v>
      </c>
      <c r="F289" s="157">
        <v>19220</v>
      </c>
      <c r="G289" s="252"/>
    </row>
    <row r="290" spans="1:7" ht="18" customHeight="1">
      <c r="A290" s="260">
        <v>5</v>
      </c>
      <c r="B290" s="267" t="s">
        <v>85</v>
      </c>
      <c r="C290" s="174" t="s">
        <v>189</v>
      </c>
      <c r="D290" s="157">
        <v>1</v>
      </c>
      <c r="E290" s="326">
        <v>2</v>
      </c>
      <c r="F290" s="157">
        <f>E290*3950</f>
        <v>7900</v>
      </c>
      <c r="G290" s="251">
        <f>SUM(F290:F291)</f>
        <v>120135.85</v>
      </c>
    </row>
    <row r="291" spans="1:7" ht="18" customHeight="1">
      <c r="A291" s="260"/>
      <c r="B291" s="267"/>
      <c r="C291" s="174" t="s">
        <v>247</v>
      </c>
      <c r="D291" s="157">
        <v>16</v>
      </c>
      <c r="E291" s="326">
        <v>1</v>
      </c>
      <c r="F291" s="157">
        <v>112235.85</v>
      </c>
      <c r="G291" s="252"/>
    </row>
    <row r="292" spans="1:7" ht="18" customHeight="1">
      <c r="A292" s="260">
        <v>6</v>
      </c>
      <c r="B292" s="267" t="s">
        <v>86</v>
      </c>
      <c r="C292" s="174" t="s">
        <v>189</v>
      </c>
      <c r="D292" s="157">
        <v>1</v>
      </c>
      <c r="E292" s="326">
        <v>2</v>
      </c>
      <c r="F292" s="157">
        <f>E292*3950</f>
        <v>7900</v>
      </c>
      <c r="G292" s="251">
        <f>SUM(F292:F295)</f>
        <v>99768.39</v>
      </c>
    </row>
    <row r="293" spans="1:7" ht="18" customHeight="1">
      <c r="A293" s="260"/>
      <c r="B293" s="267"/>
      <c r="C293" s="174" t="s">
        <v>207</v>
      </c>
      <c r="D293" s="157">
        <v>8</v>
      </c>
      <c r="E293" s="326">
        <v>31.16</v>
      </c>
      <c r="F293" s="157">
        <f>E293*561</f>
        <v>17480.76</v>
      </c>
      <c r="G293" s="252"/>
    </row>
    <row r="294" spans="1:7" ht="18" customHeight="1">
      <c r="A294" s="260"/>
      <c r="B294" s="267"/>
      <c r="C294" s="174" t="s">
        <v>247</v>
      </c>
      <c r="D294" s="157">
        <v>16</v>
      </c>
      <c r="E294" s="326">
        <v>4</v>
      </c>
      <c r="F294" s="157">
        <v>68010.32</v>
      </c>
      <c r="G294" s="252"/>
    </row>
    <row r="295" spans="1:7" ht="18" customHeight="1">
      <c r="A295" s="260"/>
      <c r="B295" s="267"/>
      <c r="C295" s="174" t="s">
        <v>508</v>
      </c>
      <c r="D295" s="157"/>
      <c r="E295" s="326">
        <v>9</v>
      </c>
      <c r="F295" s="157">
        <v>6377.31</v>
      </c>
      <c r="G295" s="252"/>
    </row>
    <row r="296" spans="1:7" ht="18" customHeight="1">
      <c r="A296" s="260">
        <v>7</v>
      </c>
      <c r="B296" s="267" t="s">
        <v>87</v>
      </c>
      <c r="C296" s="174" t="s">
        <v>195</v>
      </c>
      <c r="D296" s="157">
        <v>4</v>
      </c>
      <c r="E296" s="326">
        <v>106</v>
      </c>
      <c r="F296" s="157">
        <v>28620</v>
      </c>
      <c r="G296" s="251">
        <f>SUM(F296:F297)</f>
        <v>53460</v>
      </c>
    </row>
    <row r="297" spans="1:7" ht="18" customHeight="1">
      <c r="A297" s="260"/>
      <c r="B297" s="267"/>
      <c r="C297" s="174" t="s">
        <v>195</v>
      </c>
      <c r="D297" s="157"/>
      <c r="E297" s="326">
        <v>92</v>
      </c>
      <c r="F297" s="157">
        <v>24840</v>
      </c>
      <c r="G297" s="252"/>
    </row>
    <row r="298" spans="1:7" ht="18" customHeight="1">
      <c r="A298" s="260">
        <v>8</v>
      </c>
      <c r="B298" s="267" t="s">
        <v>88</v>
      </c>
      <c r="C298" s="174" t="s">
        <v>195</v>
      </c>
      <c r="D298" s="157">
        <v>4</v>
      </c>
      <c r="E298" s="326">
        <v>25</v>
      </c>
      <c r="F298" s="157">
        <f>E298*270</f>
        <v>6750</v>
      </c>
      <c r="G298" s="251">
        <f>SUM(F298:F308)</f>
        <v>186410.1</v>
      </c>
    </row>
    <row r="299" spans="1:7" ht="18" customHeight="1">
      <c r="A299" s="260"/>
      <c r="B299" s="267"/>
      <c r="C299" s="174" t="s">
        <v>195</v>
      </c>
      <c r="D299" s="157"/>
      <c r="E299" s="326">
        <v>94</v>
      </c>
      <c r="F299" s="157">
        <v>25380</v>
      </c>
      <c r="G299" s="252"/>
    </row>
    <row r="300" spans="1:7" ht="18" customHeight="1">
      <c r="A300" s="260"/>
      <c r="B300" s="267"/>
      <c r="C300" s="174" t="s">
        <v>199</v>
      </c>
      <c r="D300" s="157">
        <v>2</v>
      </c>
      <c r="E300" s="326">
        <v>90</v>
      </c>
      <c r="F300" s="157">
        <f>E300*442</f>
        <v>39780</v>
      </c>
      <c r="G300" s="252"/>
    </row>
    <row r="301" spans="1:7" ht="18" customHeight="1">
      <c r="A301" s="260"/>
      <c r="B301" s="267"/>
      <c r="C301" s="174" t="s">
        <v>404</v>
      </c>
      <c r="D301" s="157">
        <v>1</v>
      </c>
      <c r="E301" s="326">
        <v>3</v>
      </c>
      <c r="F301" s="157">
        <f>E301*4200</f>
        <v>12600</v>
      </c>
      <c r="G301" s="252"/>
    </row>
    <row r="302" spans="1:7" ht="18" customHeight="1">
      <c r="A302" s="260"/>
      <c r="B302" s="267"/>
      <c r="C302" s="174" t="s">
        <v>405</v>
      </c>
      <c r="D302" s="157">
        <v>6</v>
      </c>
      <c r="E302" s="326">
        <v>1</v>
      </c>
      <c r="F302" s="157">
        <v>8220.1</v>
      </c>
      <c r="G302" s="252"/>
    </row>
    <row r="303" spans="1:7" ht="33.75" customHeight="1">
      <c r="A303" s="260"/>
      <c r="B303" s="267"/>
      <c r="C303" s="174" t="s">
        <v>330</v>
      </c>
      <c r="D303" s="157"/>
      <c r="E303" s="326">
        <v>18</v>
      </c>
      <c r="F303" s="157">
        <f>E303*410</f>
        <v>7380</v>
      </c>
      <c r="G303" s="252"/>
    </row>
    <row r="304" spans="1:7" ht="18" customHeight="1">
      <c r="A304" s="260"/>
      <c r="B304" s="267"/>
      <c r="C304" s="174" t="s">
        <v>195</v>
      </c>
      <c r="D304" s="157"/>
      <c r="E304" s="326">
        <v>180</v>
      </c>
      <c r="F304" s="157">
        <v>48600</v>
      </c>
      <c r="G304" s="252"/>
    </row>
    <row r="305" spans="1:7" ht="18" customHeight="1">
      <c r="A305" s="260"/>
      <c r="B305" s="267"/>
      <c r="C305" s="174" t="s">
        <v>199</v>
      </c>
      <c r="D305" s="157"/>
      <c r="E305" s="326">
        <v>60</v>
      </c>
      <c r="F305" s="157">
        <v>26520</v>
      </c>
      <c r="G305" s="252"/>
    </row>
    <row r="306" spans="1:7" ht="30" customHeight="1">
      <c r="A306" s="260"/>
      <c r="B306" s="267"/>
      <c r="C306" s="174" t="s">
        <v>330</v>
      </c>
      <c r="D306" s="157"/>
      <c r="E306" s="326">
        <v>12</v>
      </c>
      <c r="F306" s="157">
        <v>4920</v>
      </c>
      <c r="G306" s="252"/>
    </row>
    <row r="307" spans="1:7" ht="18" customHeight="1">
      <c r="A307" s="260"/>
      <c r="B307" s="267"/>
      <c r="C307" s="174" t="s">
        <v>502</v>
      </c>
      <c r="D307" s="157"/>
      <c r="E307" s="326">
        <v>5</v>
      </c>
      <c r="F307" s="157">
        <v>3250</v>
      </c>
      <c r="G307" s="252"/>
    </row>
    <row r="308" spans="1:7" ht="18" customHeight="1">
      <c r="A308" s="260"/>
      <c r="B308" s="267"/>
      <c r="C308" s="174" t="s">
        <v>198</v>
      </c>
      <c r="D308" s="157">
        <v>10</v>
      </c>
      <c r="E308" s="326">
        <v>2</v>
      </c>
      <c r="F308" s="157">
        <v>3010</v>
      </c>
      <c r="G308" s="252"/>
    </row>
    <row r="309" spans="1:7" ht="18" customHeight="1">
      <c r="A309" s="155">
        <v>9</v>
      </c>
      <c r="B309" s="180" t="s">
        <v>89</v>
      </c>
      <c r="C309" s="174" t="s">
        <v>189</v>
      </c>
      <c r="D309" s="157">
        <v>1</v>
      </c>
      <c r="E309" s="326">
        <v>16</v>
      </c>
      <c r="F309" s="157">
        <f>E309*4200</f>
        <v>67200</v>
      </c>
      <c r="G309" s="175">
        <f>F309</f>
        <v>67200</v>
      </c>
    </row>
    <row r="310" spans="1:7" ht="18" customHeight="1">
      <c r="A310" s="260">
        <v>10</v>
      </c>
      <c r="B310" s="267" t="s">
        <v>90</v>
      </c>
      <c r="C310" s="174" t="s">
        <v>189</v>
      </c>
      <c r="D310" s="157">
        <v>1</v>
      </c>
      <c r="E310" s="326">
        <v>13</v>
      </c>
      <c r="F310" s="157">
        <f>E310*4200</f>
        <v>54600</v>
      </c>
      <c r="G310" s="251">
        <f>SUM(F310:F312)</f>
        <v>88350</v>
      </c>
    </row>
    <row r="311" spans="1:7" ht="18" customHeight="1">
      <c r="A311" s="260"/>
      <c r="B311" s="267"/>
      <c r="C311" s="174" t="s">
        <v>195</v>
      </c>
      <c r="D311" s="157"/>
      <c r="E311" s="326">
        <v>70</v>
      </c>
      <c r="F311" s="157">
        <v>18900</v>
      </c>
      <c r="G311" s="252"/>
    </row>
    <row r="312" spans="1:7" ht="18" customHeight="1">
      <c r="A312" s="260"/>
      <c r="B312" s="267"/>
      <c r="C312" s="174" t="s">
        <v>195</v>
      </c>
      <c r="D312" s="157">
        <v>4</v>
      </c>
      <c r="E312" s="326">
        <v>55</v>
      </c>
      <c r="F312" s="157">
        <f>E312*270</f>
        <v>14850</v>
      </c>
      <c r="G312" s="252"/>
    </row>
    <row r="313" spans="1:7" ht="18" customHeight="1">
      <c r="A313" s="260">
        <v>11</v>
      </c>
      <c r="B313" s="267" t="s">
        <v>91</v>
      </c>
      <c r="C313" s="174" t="s">
        <v>207</v>
      </c>
      <c r="D313" s="157">
        <v>8</v>
      </c>
      <c r="E313" s="326">
        <v>142</v>
      </c>
      <c r="F313" s="157">
        <f>E313*561</f>
        <v>79662</v>
      </c>
      <c r="G313" s="251">
        <f>SUM(F313:F318)</f>
        <v>235252</v>
      </c>
    </row>
    <row r="314" spans="1:7" ht="18" customHeight="1">
      <c r="A314" s="260"/>
      <c r="B314" s="267"/>
      <c r="C314" s="174" t="s">
        <v>195</v>
      </c>
      <c r="D314" s="157"/>
      <c r="E314" s="326">
        <v>107</v>
      </c>
      <c r="F314" s="157">
        <v>28890</v>
      </c>
      <c r="G314" s="252"/>
    </row>
    <row r="315" spans="1:7" ht="18" customHeight="1">
      <c r="A315" s="260"/>
      <c r="B315" s="267"/>
      <c r="C315" s="174" t="s">
        <v>199</v>
      </c>
      <c r="D315" s="157"/>
      <c r="E315" s="326">
        <v>90</v>
      </c>
      <c r="F315" s="157">
        <v>39780</v>
      </c>
      <c r="G315" s="252"/>
    </row>
    <row r="316" spans="1:7" ht="32.25" customHeight="1">
      <c r="A316" s="260"/>
      <c r="B316" s="267"/>
      <c r="C316" s="174" t="s">
        <v>330</v>
      </c>
      <c r="D316" s="157"/>
      <c r="E316" s="326">
        <v>12</v>
      </c>
      <c r="F316" s="157">
        <v>4920</v>
      </c>
      <c r="G316" s="252"/>
    </row>
    <row r="317" spans="1:7" ht="18" customHeight="1">
      <c r="A317" s="260"/>
      <c r="B317" s="267"/>
      <c r="C317" s="174" t="s">
        <v>199</v>
      </c>
      <c r="D317" s="157">
        <v>2</v>
      </c>
      <c r="E317" s="326">
        <v>100</v>
      </c>
      <c r="F317" s="157">
        <f>E317*442</f>
        <v>44200</v>
      </c>
      <c r="G317" s="252"/>
    </row>
    <row r="318" spans="1:7" ht="18" customHeight="1">
      <c r="A318" s="260"/>
      <c r="B318" s="267"/>
      <c r="C318" s="174" t="s">
        <v>189</v>
      </c>
      <c r="D318" s="157">
        <v>1</v>
      </c>
      <c r="E318" s="326">
        <v>9</v>
      </c>
      <c r="F318" s="157">
        <f>E318*4200</f>
        <v>37800</v>
      </c>
      <c r="G318" s="252"/>
    </row>
    <row r="319" spans="1:7" ht="18" customHeight="1">
      <c r="A319" s="260">
        <v>12</v>
      </c>
      <c r="B319" s="267" t="s">
        <v>92</v>
      </c>
      <c r="C319" s="174" t="s">
        <v>199</v>
      </c>
      <c r="D319" s="157">
        <v>2</v>
      </c>
      <c r="E319" s="326">
        <v>20</v>
      </c>
      <c r="F319" s="157">
        <f>E319*442</f>
        <v>8840</v>
      </c>
      <c r="G319" s="251">
        <f>SUM(F319:F322)</f>
        <v>100010</v>
      </c>
    </row>
    <row r="320" spans="1:7" ht="18" customHeight="1">
      <c r="A320" s="260"/>
      <c r="B320" s="267"/>
      <c r="C320" s="174" t="s">
        <v>195</v>
      </c>
      <c r="D320" s="157">
        <v>4</v>
      </c>
      <c r="E320" s="326">
        <v>10</v>
      </c>
      <c r="F320" s="157">
        <f>E320*270</f>
        <v>2700</v>
      </c>
      <c r="G320" s="252"/>
    </row>
    <row r="321" spans="1:7" ht="18" customHeight="1">
      <c r="A321" s="260"/>
      <c r="B321" s="267"/>
      <c r="C321" s="174" t="s">
        <v>195</v>
      </c>
      <c r="D321" s="157"/>
      <c r="E321" s="326">
        <v>16</v>
      </c>
      <c r="F321" s="157">
        <v>4320</v>
      </c>
      <c r="G321" s="252"/>
    </row>
    <row r="322" spans="1:7" ht="18" customHeight="1">
      <c r="A322" s="260"/>
      <c r="B322" s="267"/>
      <c r="C322" s="174" t="s">
        <v>207</v>
      </c>
      <c r="D322" s="157">
        <v>8</v>
      </c>
      <c r="E322" s="326">
        <v>150</v>
      </c>
      <c r="F322" s="157">
        <f>E322*561</f>
        <v>84150</v>
      </c>
      <c r="G322" s="252"/>
    </row>
    <row r="323" spans="1:7" ht="18" customHeight="1">
      <c r="A323" s="260">
        <v>13</v>
      </c>
      <c r="B323" s="267" t="s">
        <v>93</v>
      </c>
      <c r="C323" s="174" t="s">
        <v>195</v>
      </c>
      <c r="D323" s="157">
        <v>4</v>
      </c>
      <c r="E323" s="326">
        <v>60</v>
      </c>
      <c r="F323" s="157">
        <f>E323*270</f>
        <v>16200</v>
      </c>
      <c r="G323" s="251">
        <f>SUM(F323:F325)</f>
        <v>46359.3</v>
      </c>
    </row>
    <row r="324" spans="1:7" ht="18" customHeight="1">
      <c r="A324" s="260"/>
      <c r="B324" s="267"/>
      <c r="C324" s="174" t="s">
        <v>516</v>
      </c>
      <c r="D324" s="157"/>
      <c r="E324" s="326"/>
      <c r="F324" s="157">
        <v>17783.3</v>
      </c>
      <c r="G324" s="252"/>
    </row>
    <row r="325" spans="1:7" ht="18" customHeight="1">
      <c r="A325" s="260"/>
      <c r="B325" s="267"/>
      <c r="C325" s="174" t="s">
        <v>199</v>
      </c>
      <c r="D325" s="157"/>
      <c r="E325" s="326">
        <v>28</v>
      </c>
      <c r="F325" s="157">
        <v>12376</v>
      </c>
      <c r="G325" s="252"/>
    </row>
    <row r="326" spans="1:7" ht="32.25" customHeight="1">
      <c r="A326" s="260">
        <v>14</v>
      </c>
      <c r="B326" s="267" t="s">
        <v>94</v>
      </c>
      <c r="C326" s="174" t="s">
        <v>330</v>
      </c>
      <c r="D326" s="157">
        <v>5</v>
      </c>
      <c r="E326" s="326">
        <v>12</v>
      </c>
      <c r="F326" s="157">
        <f>E326*410</f>
        <v>4920</v>
      </c>
      <c r="G326" s="251">
        <f>SUM(F326:F331)</f>
        <v>230759.52000000002</v>
      </c>
    </row>
    <row r="327" spans="1:7" ht="18" customHeight="1">
      <c r="A327" s="260"/>
      <c r="B327" s="267"/>
      <c r="C327" s="174" t="s">
        <v>517</v>
      </c>
      <c r="D327" s="157"/>
      <c r="E327" s="326"/>
      <c r="F327" s="157">
        <v>120319.52</v>
      </c>
      <c r="G327" s="252"/>
    </row>
    <row r="328" spans="1:7" ht="32.25" customHeight="1">
      <c r="A328" s="260"/>
      <c r="B328" s="267"/>
      <c r="C328" s="174" t="s">
        <v>330</v>
      </c>
      <c r="D328" s="157"/>
      <c r="E328" s="326">
        <v>8</v>
      </c>
      <c r="F328" s="157">
        <v>3280</v>
      </c>
      <c r="G328" s="252"/>
    </row>
    <row r="329" spans="1:7" ht="35.25" customHeight="1">
      <c r="A329" s="260"/>
      <c r="B329" s="267"/>
      <c r="C329" s="174" t="s">
        <v>330</v>
      </c>
      <c r="D329" s="157">
        <v>5</v>
      </c>
      <c r="E329" s="326">
        <v>168</v>
      </c>
      <c r="F329" s="157">
        <f>E329*410</f>
        <v>68880</v>
      </c>
      <c r="G329" s="252"/>
    </row>
    <row r="330" spans="1:7" ht="33" customHeight="1">
      <c r="A330" s="260"/>
      <c r="B330" s="267"/>
      <c r="C330" s="174" t="s">
        <v>330</v>
      </c>
      <c r="D330" s="157">
        <v>5</v>
      </c>
      <c r="E330" s="326">
        <v>1</v>
      </c>
      <c r="F330" s="157">
        <f>E330*410</f>
        <v>410</v>
      </c>
      <c r="G330" s="252"/>
    </row>
    <row r="331" spans="1:7" ht="18" customHeight="1">
      <c r="A331" s="260"/>
      <c r="B331" s="267"/>
      <c r="C331" s="174" t="s">
        <v>495</v>
      </c>
      <c r="D331" s="157"/>
      <c r="E331" s="326"/>
      <c r="F331" s="157">
        <v>32950</v>
      </c>
      <c r="G331" s="252"/>
    </row>
    <row r="332" spans="1:7" ht="18" customHeight="1">
      <c r="A332" s="260">
        <v>15</v>
      </c>
      <c r="B332" s="267" t="s">
        <v>513</v>
      </c>
      <c r="C332" s="174" t="s">
        <v>195</v>
      </c>
      <c r="D332" s="157">
        <v>4</v>
      </c>
      <c r="E332" s="326">
        <v>62</v>
      </c>
      <c r="F332" s="157">
        <f>E332*270</f>
        <v>16740</v>
      </c>
      <c r="G332" s="251">
        <f>SUM(F332:F333)</f>
        <v>30390</v>
      </c>
    </row>
    <row r="333" spans="1:7" ht="18" customHeight="1">
      <c r="A333" s="260"/>
      <c r="B333" s="267"/>
      <c r="C333" s="174" t="s">
        <v>495</v>
      </c>
      <c r="D333" s="157"/>
      <c r="E333" s="326"/>
      <c r="F333" s="157">
        <v>13650</v>
      </c>
      <c r="G333" s="252"/>
    </row>
    <row r="334" spans="1:7" ht="18" customHeight="1">
      <c r="A334" s="260">
        <v>16</v>
      </c>
      <c r="B334" s="267" t="s">
        <v>97</v>
      </c>
      <c r="C334" s="174" t="s">
        <v>195</v>
      </c>
      <c r="D334" s="157">
        <v>4</v>
      </c>
      <c r="E334" s="326">
        <v>20</v>
      </c>
      <c r="F334" s="157">
        <f>E334*270</f>
        <v>5400</v>
      </c>
      <c r="G334" s="251">
        <f>SUM(F334:F336)</f>
        <v>38340</v>
      </c>
    </row>
    <row r="335" spans="1:7" ht="18" customHeight="1">
      <c r="A335" s="260"/>
      <c r="B335" s="267"/>
      <c r="C335" s="174" t="s">
        <v>195</v>
      </c>
      <c r="D335" s="157"/>
      <c r="E335" s="326">
        <v>90</v>
      </c>
      <c r="F335" s="157">
        <v>24300</v>
      </c>
      <c r="G335" s="252"/>
    </row>
    <row r="336" spans="1:7" ht="18" customHeight="1">
      <c r="A336" s="260"/>
      <c r="B336" s="267"/>
      <c r="C336" s="174" t="s">
        <v>195</v>
      </c>
      <c r="D336" s="157"/>
      <c r="E336" s="326">
        <v>32</v>
      </c>
      <c r="F336" s="157">
        <v>8640</v>
      </c>
      <c r="G336" s="252"/>
    </row>
    <row r="337" spans="1:7" ht="18" customHeight="1">
      <c r="A337" s="260">
        <v>17</v>
      </c>
      <c r="B337" s="267" t="s">
        <v>98</v>
      </c>
      <c r="C337" s="174" t="s">
        <v>195</v>
      </c>
      <c r="D337" s="157">
        <v>4</v>
      </c>
      <c r="E337" s="326">
        <v>55</v>
      </c>
      <c r="F337" s="157">
        <f>E337*270</f>
        <v>14850</v>
      </c>
      <c r="G337" s="251">
        <f>SUM(F337:F343)</f>
        <v>102778.95</v>
      </c>
    </row>
    <row r="338" spans="1:7" ht="18" customHeight="1">
      <c r="A338" s="260"/>
      <c r="B338" s="267"/>
      <c r="C338" s="174" t="s">
        <v>195</v>
      </c>
      <c r="D338" s="157"/>
      <c r="E338" s="326">
        <v>170</v>
      </c>
      <c r="F338" s="157">
        <v>45900</v>
      </c>
      <c r="G338" s="252"/>
    </row>
    <row r="339" spans="1:7" ht="18" customHeight="1">
      <c r="A339" s="260"/>
      <c r="B339" s="267"/>
      <c r="C339" s="174" t="s">
        <v>195</v>
      </c>
      <c r="D339" s="157"/>
      <c r="E339" s="326">
        <v>24</v>
      </c>
      <c r="F339" s="157">
        <v>6480</v>
      </c>
      <c r="G339" s="252"/>
    </row>
    <row r="340" spans="1:7" ht="18" customHeight="1">
      <c r="A340" s="260"/>
      <c r="B340" s="267"/>
      <c r="C340" s="174" t="s">
        <v>195</v>
      </c>
      <c r="D340" s="157"/>
      <c r="E340" s="326">
        <v>27</v>
      </c>
      <c r="F340" s="157">
        <v>7290</v>
      </c>
      <c r="G340" s="252"/>
    </row>
    <row r="341" spans="1:7" ht="18" customHeight="1">
      <c r="A341" s="260"/>
      <c r="B341" s="267"/>
      <c r="C341" s="174" t="s">
        <v>203</v>
      </c>
      <c r="D341" s="157">
        <v>1</v>
      </c>
      <c r="E341" s="326">
        <v>1</v>
      </c>
      <c r="F341" s="157">
        <f>E341*4200</f>
        <v>4200</v>
      </c>
      <c r="G341" s="252"/>
    </row>
    <row r="342" spans="1:7" ht="18" customHeight="1">
      <c r="A342" s="260"/>
      <c r="B342" s="267"/>
      <c r="C342" s="174" t="s">
        <v>198</v>
      </c>
      <c r="D342" s="157">
        <v>10</v>
      </c>
      <c r="E342" s="326">
        <v>6</v>
      </c>
      <c r="F342" s="157">
        <f>E342*1790</f>
        <v>10740</v>
      </c>
      <c r="G342" s="252"/>
    </row>
    <row r="343" spans="1:7" ht="18" customHeight="1">
      <c r="A343" s="260"/>
      <c r="B343" s="267"/>
      <c r="C343" s="174" t="s">
        <v>319</v>
      </c>
      <c r="D343" s="157">
        <v>6</v>
      </c>
      <c r="E343" s="326">
        <v>1</v>
      </c>
      <c r="F343" s="157">
        <v>13318.95</v>
      </c>
      <c r="G343" s="252"/>
    </row>
    <row r="344" spans="1:7" ht="18" customHeight="1">
      <c r="A344" s="260">
        <v>18</v>
      </c>
      <c r="B344" s="267" t="s">
        <v>99</v>
      </c>
      <c r="C344" s="174" t="s">
        <v>195</v>
      </c>
      <c r="D344" s="157"/>
      <c r="E344" s="326">
        <v>10</v>
      </c>
      <c r="F344" s="157">
        <v>2700</v>
      </c>
      <c r="G344" s="251">
        <f>SUM(F344:F347)</f>
        <v>57379.46</v>
      </c>
    </row>
    <row r="345" spans="1:7" ht="18" customHeight="1">
      <c r="A345" s="260"/>
      <c r="B345" s="267"/>
      <c r="C345" s="174" t="s">
        <v>319</v>
      </c>
      <c r="D345" s="157"/>
      <c r="E345" s="326">
        <v>2</v>
      </c>
      <c r="F345" s="157">
        <v>19269.46</v>
      </c>
      <c r="G345" s="252"/>
    </row>
    <row r="346" spans="1:7" ht="18" customHeight="1">
      <c r="A346" s="260"/>
      <c r="B346" s="267"/>
      <c r="C346" s="174" t="s">
        <v>198</v>
      </c>
      <c r="D346" s="157">
        <v>10</v>
      </c>
      <c r="E346" s="326">
        <v>2</v>
      </c>
      <c r="F346" s="157">
        <f>E346*1505</f>
        <v>3010</v>
      </c>
      <c r="G346" s="252"/>
    </row>
    <row r="347" spans="1:7" ht="18" customHeight="1">
      <c r="A347" s="260"/>
      <c r="B347" s="267"/>
      <c r="C347" s="174" t="s">
        <v>195</v>
      </c>
      <c r="D347" s="157">
        <v>4</v>
      </c>
      <c r="E347" s="326">
        <v>120</v>
      </c>
      <c r="F347" s="157">
        <v>32400</v>
      </c>
      <c r="G347" s="252"/>
    </row>
    <row r="348" spans="1:7" ht="18" customHeight="1">
      <c r="A348" s="260">
        <v>19</v>
      </c>
      <c r="B348" s="267" t="s">
        <v>100</v>
      </c>
      <c r="C348" s="174" t="s">
        <v>195</v>
      </c>
      <c r="D348" s="157"/>
      <c r="E348" s="179">
        <v>33.4</v>
      </c>
      <c r="F348" s="157">
        <f>E348*270</f>
        <v>9018</v>
      </c>
      <c r="G348" s="251">
        <f>SUM(F348:F349)</f>
        <v>13068</v>
      </c>
    </row>
    <row r="349" spans="1:7" ht="18" customHeight="1">
      <c r="A349" s="260"/>
      <c r="B349" s="267"/>
      <c r="C349" s="174" t="s">
        <v>195</v>
      </c>
      <c r="D349" s="157"/>
      <c r="E349" s="326">
        <v>15</v>
      </c>
      <c r="F349" s="157">
        <v>4050</v>
      </c>
      <c r="G349" s="252"/>
    </row>
    <row r="350" spans="1:7" ht="18" customHeight="1">
      <c r="A350" s="260">
        <v>20</v>
      </c>
      <c r="B350" s="267" t="s">
        <v>101</v>
      </c>
      <c r="C350" s="174" t="s">
        <v>195</v>
      </c>
      <c r="D350" s="157">
        <v>4</v>
      </c>
      <c r="E350" s="326">
        <v>212</v>
      </c>
      <c r="F350" s="157">
        <f>E350*270</f>
        <v>57240</v>
      </c>
      <c r="G350" s="251">
        <f>SUM(F350:F355)</f>
        <v>120206.24</v>
      </c>
    </row>
    <row r="351" spans="1:7" ht="18" customHeight="1">
      <c r="A351" s="260"/>
      <c r="B351" s="267"/>
      <c r="C351" s="174" t="s">
        <v>195</v>
      </c>
      <c r="D351" s="157"/>
      <c r="E351" s="326">
        <v>125</v>
      </c>
      <c r="F351" s="157">
        <v>33750</v>
      </c>
      <c r="G351" s="252"/>
    </row>
    <row r="352" spans="1:7" ht="18" customHeight="1">
      <c r="A352" s="260"/>
      <c r="B352" s="267"/>
      <c r="C352" s="174" t="s">
        <v>195</v>
      </c>
      <c r="D352" s="157"/>
      <c r="E352" s="326">
        <v>168</v>
      </c>
      <c r="F352" s="157">
        <v>18636.24</v>
      </c>
      <c r="G352" s="252"/>
    </row>
    <row r="353" spans="1:7" ht="18" customHeight="1">
      <c r="A353" s="260"/>
      <c r="B353" s="267"/>
      <c r="C353" s="174" t="s">
        <v>195</v>
      </c>
      <c r="D353" s="157"/>
      <c r="E353" s="326">
        <v>24</v>
      </c>
      <c r="F353" s="157">
        <v>6480</v>
      </c>
      <c r="G353" s="252"/>
    </row>
    <row r="354" spans="1:7" ht="33" customHeight="1">
      <c r="A354" s="260"/>
      <c r="B354" s="267"/>
      <c r="C354" s="174" t="s">
        <v>209</v>
      </c>
      <c r="D354" s="157">
        <v>5</v>
      </c>
      <c r="E354" s="326">
        <v>9</v>
      </c>
      <c r="F354" s="157">
        <f>E354*410</f>
        <v>3690</v>
      </c>
      <c r="G354" s="252"/>
    </row>
    <row r="355" spans="1:7" ht="32.25" customHeight="1">
      <c r="A355" s="260"/>
      <c r="B355" s="267"/>
      <c r="C355" s="174" t="s">
        <v>209</v>
      </c>
      <c r="D355" s="157"/>
      <c r="E355" s="326">
        <v>1</v>
      </c>
      <c r="F355" s="157">
        <v>410</v>
      </c>
      <c r="G355" s="253"/>
    </row>
    <row r="356" spans="1:7" ht="18" customHeight="1">
      <c r="A356" s="260">
        <v>21</v>
      </c>
      <c r="B356" s="267" t="s">
        <v>102</v>
      </c>
      <c r="C356" s="174" t="s">
        <v>189</v>
      </c>
      <c r="D356" s="157">
        <v>1</v>
      </c>
      <c r="E356" s="326">
        <v>1</v>
      </c>
      <c r="F356" s="157">
        <f>E356*3950</f>
        <v>3950</v>
      </c>
      <c r="G356" s="251">
        <f>SUM(F356:F359)</f>
        <v>78245.89</v>
      </c>
    </row>
    <row r="357" spans="1:7" ht="18" customHeight="1">
      <c r="A357" s="260"/>
      <c r="B357" s="267"/>
      <c r="C357" s="174" t="s">
        <v>189</v>
      </c>
      <c r="D357" s="157">
        <v>1</v>
      </c>
      <c r="E357" s="326">
        <v>2</v>
      </c>
      <c r="F357" s="157">
        <f>E357*4200</f>
        <v>8400</v>
      </c>
      <c r="G357" s="252"/>
    </row>
    <row r="358" spans="1:7" ht="18" customHeight="1">
      <c r="A358" s="260"/>
      <c r="B358" s="267"/>
      <c r="C358" s="174" t="s">
        <v>261</v>
      </c>
      <c r="D358" s="157">
        <v>15</v>
      </c>
      <c r="E358" s="326">
        <v>2</v>
      </c>
      <c r="F358" s="157">
        <f>E358*6035.26</f>
        <v>12070.52</v>
      </c>
      <c r="G358" s="252"/>
    </row>
    <row r="359" spans="1:7" ht="34.5" customHeight="1">
      <c r="A359" s="260"/>
      <c r="B359" s="267"/>
      <c r="C359" s="174" t="s">
        <v>509</v>
      </c>
      <c r="D359" s="157">
        <v>14</v>
      </c>
      <c r="E359" s="157"/>
      <c r="F359" s="157">
        <v>53825.37</v>
      </c>
      <c r="G359" s="252"/>
    </row>
    <row r="360" spans="1:7" ht="18" customHeight="1">
      <c r="A360" s="260">
        <v>22</v>
      </c>
      <c r="B360" s="267" t="s">
        <v>103</v>
      </c>
      <c r="C360" s="174" t="s">
        <v>203</v>
      </c>
      <c r="D360" s="157">
        <v>1</v>
      </c>
      <c r="E360" s="326">
        <v>31</v>
      </c>
      <c r="F360" s="157">
        <f>E360*4200</f>
        <v>130200</v>
      </c>
      <c r="G360" s="251">
        <f>SUM(F360:F362)</f>
        <v>197780</v>
      </c>
    </row>
    <row r="361" spans="1:7" ht="36.75" customHeight="1">
      <c r="A361" s="260"/>
      <c r="B361" s="267"/>
      <c r="C361" s="174" t="s">
        <v>522</v>
      </c>
      <c r="D361" s="157"/>
      <c r="E361" s="326">
        <v>8</v>
      </c>
      <c r="F361" s="157">
        <v>52000</v>
      </c>
      <c r="G361" s="252"/>
    </row>
    <row r="362" spans="1:7" ht="34.5" customHeight="1">
      <c r="A362" s="260"/>
      <c r="B362" s="267"/>
      <c r="C362" s="174" t="s">
        <v>209</v>
      </c>
      <c r="D362" s="157">
        <v>5</v>
      </c>
      <c r="E362" s="326">
        <v>38</v>
      </c>
      <c r="F362" s="157">
        <f>E362*410</f>
        <v>15580</v>
      </c>
      <c r="G362" s="252"/>
    </row>
    <row r="363" spans="1:7" ht="18" customHeight="1">
      <c r="A363" s="181">
        <v>23</v>
      </c>
      <c r="B363" s="328" t="s">
        <v>104</v>
      </c>
      <c r="C363" s="174" t="s">
        <v>189</v>
      </c>
      <c r="D363" s="157">
        <v>1</v>
      </c>
      <c r="E363" s="326">
        <v>14</v>
      </c>
      <c r="F363" s="157">
        <f>E363*4200</f>
        <v>58800</v>
      </c>
      <c r="G363" s="157">
        <f>SUM(F363:F363)</f>
        <v>58800</v>
      </c>
    </row>
    <row r="364" spans="1:7" ht="18" customHeight="1">
      <c r="A364" s="248">
        <v>24</v>
      </c>
      <c r="B364" s="329" t="s">
        <v>105</v>
      </c>
      <c r="C364" s="174" t="s">
        <v>195</v>
      </c>
      <c r="D364" s="157"/>
      <c r="E364" s="326">
        <v>7</v>
      </c>
      <c r="F364" s="157">
        <v>1890</v>
      </c>
      <c r="G364" s="252">
        <f>SUM(F364:F367)</f>
        <v>50930</v>
      </c>
    </row>
    <row r="365" spans="1:7" ht="18" customHeight="1">
      <c r="A365" s="249"/>
      <c r="B365" s="330"/>
      <c r="C365" s="174" t="s">
        <v>189</v>
      </c>
      <c r="D365" s="157">
        <v>1</v>
      </c>
      <c r="E365" s="326">
        <v>10</v>
      </c>
      <c r="F365" s="157">
        <f>E365*4200</f>
        <v>42000</v>
      </c>
      <c r="G365" s="252"/>
    </row>
    <row r="366" spans="1:7" ht="18" customHeight="1">
      <c r="A366" s="249"/>
      <c r="B366" s="330"/>
      <c r="C366" s="174" t="s">
        <v>195</v>
      </c>
      <c r="D366" s="157"/>
      <c r="E366" s="326">
        <v>20</v>
      </c>
      <c r="F366" s="157">
        <v>5400</v>
      </c>
      <c r="G366" s="252"/>
    </row>
    <row r="367" spans="1:7" ht="33.75" customHeight="1">
      <c r="A367" s="250"/>
      <c r="B367" s="331"/>
      <c r="C367" s="174" t="s">
        <v>209</v>
      </c>
      <c r="D367" s="157">
        <v>5</v>
      </c>
      <c r="E367" s="326">
        <v>4</v>
      </c>
      <c r="F367" s="157">
        <f>E367*410</f>
        <v>1640</v>
      </c>
      <c r="G367" s="252"/>
    </row>
    <row r="368" spans="1:7" ht="18" customHeight="1">
      <c r="A368" s="260">
        <v>25</v>
      </c>
      <c r="B368" s="267" t="s">
        <v>106</v>
      </c>
      <c r="C368" s="174" t="s">
        <v>195</v>
      </c>
      <c r="D368" s="157">
        <v>4</v>
      </c>
      <c r="E368" s="326">
        <v>67</v>
      </c>
      <c r="F368" s="157">
        <f>E368*270</f>
        <v>18090</v>
      </c>
      <c r="G368" s="251">
        <f>SUM(F368:F372)</f>
        <v>210835.63</v>
      </c>
    </row>
    <row r="369" spans="1:7" ht="18" customHeight="1">
      <c r="A369" s="260"/>
      <c r="B369" s="267"/>
      <c r="C369" s="174" t="s">
        <v>195</v>
      </c>
      <c r="D369" s="157"/>
      <c r="E369" s="326">
        <v>300</v>
      </c>
      <c r="F369" s="157">
        <v>81000</v>
      </c>
      <c r="G369" s="252"/>
    </row>
    <row r="370" spans="1:7" ht="18" customHeight="1">
      <c r="A370" s="260"/>
      <c r="B370" s="267"/>
      <c r="C370" s="174" t="s">
        <v>195</v>
      </c>
      <c r="D370" s="157"/>
      <c r="E370" s="326">
        <v>40</v>
      </c>
      <c r="F370" s="157">
        <v>10800</v>
      </c>
      <c r="G370" s="252"/>
    </row>
    <row r="371" spans="1:7" ht="18" customHeight="1">
      <c r="A371" s="260"/>
      <c r="B371" s="267"/>
      <c r="C371" s="174" t="s">
        <v>203</v>
      </c>
      <c r="D371" s="157">
        <v>1</v>
      </c>
      <c r="E371" s="326">
        <v>8</v>
      </c>
      <c r="F371" s="157">
        <f>E371*4200</f>
        <v>33600</v>
      </c>
      <c r="G371" s="252"/>
    </row>
    <row r="372" spans="1:7" ht="18" customHeight="1">
      <c r="A372" s="260"/>
      <c r="B372" s="267"/>
      <c r="C372" s="174" t="s">
        <v>247</v>
      </c>
      <c r="D372" s="157"/>
      <c r="E372" s="326">
        <v>1</v>
      </c>
      <c r="F372" s="157">
        <v>67345.63</v>
      </c>
      <c r="G372" s="253"/>
    </row>
    <row r="373" spans="1:7" ht="18" customHeight="1">
      <c r="A373" s="155">
        <v>26</v>
      </c>
      <c r="B373" s="180" t="s">
        <v>107</v>
      </c>
      <c r="C373" s="174" t="s">
        <v>198</v>
      </c>
      <c r="D373" s="157"/>
      <c r="E373" s="326">
        <v>12</v>
      </c>
      <c r="F373" s="157">
        <v>21480</v>
      </c>
      <c r="G373" s="157">
        <f>F373</f>
        <v>21480</v>
      </c>
    </row>
    <row r="374" spans="1:7" ht="18" customHeight="1">
      <c r="A374" s="260">
        <v>27</v>
      </c>
      <c r="B374" s="267" t="s">
        <v>108</v>
      </c>
      <c r="C374" s="174" t="s">
        <v>195</v>
      </c>
      <c r="D374" s="157">
        <v>4</v>
      </c>
      <c r="E374" s="326">
        <v>35</v>
      </c>
      <c r="F374" s="157">
        <f>E374*270</f>
        <v>9450</v>
      </c>
      <c r="G374" s="254">
        <f>SUM(F374:F377)</f>
        <v>56400</v>
      </c>
    </row>
    <row r="375" spans="1:7" ht="18" customHeight="1">
      <c r="A375" s="260"/>
      <c r="B375" s="267"/>
      <c r="C375" s="174" t="s">
        <v>195</v>
      </c>
      <c r="D375" s="157"/>
      <c r="E375" s="326">
        <v>17</v>
      </c>
      <c r="F375" s="157">
        <v>4590</v>
      </c>
      <c r="G375" s="254"/>
    </row>
    <row r="376" spans="1:7" ht="18" customHeight="1">
      <c r="A376" s="260"/>
      <c r="B376" s="267"/>
      <c r="C376" s="174" t="s">
        <v>195</v>
      </c>
      <c r="D376" s="157"/>
      <c r="E376" s="326">
        <v>20</v>
      </c>
      <c r="F376" s="157">
        <v>5400</v>
      </c>
      <c r="G376" s="254"/>
    </row>
    <row r="377" spans="1:7" ht="18" customHeight="1">
      <c r="A377" s="260"/>
      <c r="B377" s="267"/>
      <c r="C377" s="174" t="s">
        <v>198</v>
      </c>
      <c r="D377" s="157">
        <v>10</v>
      </c>
      <c r="E377" s="326">
        <v>21</v>
      </c>
      <c r="F377" s="157">
        <v>36960</v>
      </c>
      <c r="G377" s="254"/>
    </row>
    <row r="378" spans="1:7" ht="24" customHeight="1">
      <c r="A378" s="155"/>
      <c r="B378" s="180"/>
      <c r="C378" s="174"/>
      <c r="D378" s="157"/>
      <c r="E378" s="157"/>
      <c r="F378" s="158">
        <f>SUM(F272:F377)</f>
        <v>2610703.3499999996</v>
      </c>
      <c r="G378" s="176"/>
    </row>
    <row r="379" spans="1:7" ht="15.75">
      <c r="A379" s="258" t="s">
        <v>109</v>
      </c>
      <c r="B379" s="258"/>
      <c r="C379" s="258"/>
      <c r="D379" s="258"/>
      <c r="E379" s="258"/>
      <c r="F379" s="258"/>
      <c r="G379" s="258"/>
    </row>
    <row r="380" spans="1:7" ht="18" customHeight="1">
      <c r="A380" s="155">
        <v>1</v>
      </c>
      <c r="B380" s="178" t="s">
        <v>110</v>
      </c>
      <c r="C380" s="174" t="s">
        <v>404</v>
      </c>
      <c r="D380" s="157"/>
      <c r="E380" s="326">
        <v>6</v>
      </c>
      <c r="F380" s="157">
        <f>E380*4200</f>
        <v>25200</v>
      </c>
      <c r="G380" s="175">
        <f>F380</f>
        <v>25200</v>
      </c>
    </row>
    <row r="381" spans="1:7" ht="18" customHeight="1">
      <c r="A381" s="260">
        <v>2</v>
      </c>
      <c r="B381" s="259" t="s">
        <v>111</v>
      </c>
      <c r="C381" s="174" t="s">
        <v>195</v>
      </c>
      <c r="D381" s="157">
        <v>4</v>
      </c>
      <c r="E381" s="326">
        <v>70</v>
      </c>
      <c r="F381" s="157">
        <f>E381*270</f>
        <v>18900</v>
      </c>
      <c r="G381" s="251">
        <f>SUM(F381:F384)</f>
        <v>173868</v>
      </c>
    </row>
    <row r="382" spans="1:7" ht="18" customHeight="1">
      <c r="A382" s="260"/>
      <c r="B382" s="259"/>
      <c r="C382" s="174" t="s">
        <v>195</v>
      </c>
      <c r="D382" s="157"/>
      <c r="E382" s="326">
        <v>360</v>
      </c>
      <c r="F382" s="157">
        <v>97200</v>
      </c>
      <c r="G382" s="252"/>
    </row>
    <row r="383" spans="1:7" ht="18" customHeight="1">
      <c r="A383" s="260"/>
      <c r="B383" s="259"/>
      <c r="C383" s="174" t="s">
        <v>207</v>
      </c>
      <c r="D383" s="157">
        <v>8</v>
      </c>
      <c r="E383" s="326">
        <v>88</v>
      </c>
      <c r="F383" s="157">
        <f>E383*561</f>
        <v>49368</v>
      </c>
      <c r="G383" s="252"/>
    </row>
    <row r="384" spans="1:7" ht="18" customHeight="1">
      <c r="A384" s="260"/>
      <c r="B384" s="259"/>
      <c r="C384" s="174" t="s">
        <v>189</v>
      </c>
      <c r="D384" s="157">
        <v>1</v>
      </c>
      <c r="E384" s="326">
        <v>2</v>
      </c>
      <c r="F384" s="157">
        <f>E384*4200</f>
        <v>8400</v>
      </c>
      <c r="G384" s="252"/>
    </row>
    <row r="385" spans="1:7" ht="18" customHeight="1">
      <c r="A385" s="260">
        <v>3</v>
      </c>
      <c r="B385" s="259" t="s">
        <v>112</v>
      </c>
      <c r="C385" s="174" t="s">
        <v>449</v>
      </c>
      <c r="D385" s="157"/>
      <c r="E385" s="157"/>
      <c r="F385" s="157">
        <v>33698.44</v>
      </c>
      <c r="G385" s="251">
        <f>SUM(F385:F388)</f>
        <v>92991.23000000001</v>
      </c>
    </row>
    <row r="386" spans="1:7" ht="32.25" customHeight="1">
      <c r="A386" s="260"/>
      <c r="B386" s="259"/>
      <c r="C386" s="174" t="s">
        <v>518</v>
      </c>
      <c r="D386" s="157"/>
      <c r="E386" s="157"/>
      <c r="F386" s="157">
        <v>40698.69</v>
      </c>
      <c r="G386" s="252"/>
    </row>
    <row r="387" spans="1:7" ht="18" customHeight="1">
      <c r="A387" s="260"/>
      <c r="B387" s="259"/>
      <c r="C387" s="174" t="s">
        <v>450</v>
      </c>
      <c r="D387" s="157"/>
      <c r="E387" s="157"/>
      <c r="F387" s="157">
        <v>13620.16</v>
      </c>
      <c r="G387" s="252"/>
    </row>
    <row r="388" spans="1:7" ht="18" customHeight="1">
      <c r="A388" s="260"/>
      <c r="B388" s="259"/>
      <c r="C388" s="174" t="s">
        <v>353</v>
      </c>
      <c r="D388" s="157"/>
      <c r="E388" s="157"/>
      <c r="F388" s="157">
        <v>4973.94</v>
      </c>
      <c r="G388" s="252"/>
    </row>
    <row r="389" spans="1:7" ht="18" customHeight="1">
      <c r="A389" s="260">
        <v>4</v>
      </c>
      <c r="B389" s="259" t="s">
        <v>113</v>
      </c>
      <c r="C389" s="174" t="s">
        <v>364</v>
      </c>
      <c r="D389" s="157">
        <v>2</v>
      </c>
      <c r="E389" s="326">
        <v>1</v>
      </c>
      <c r="F389" s="157">
        <v>9869.18</v>
      </c>
      <c r="G389" s="251">
        <f>SUM(F389:F396)</f>
        <v>221209.32</v>
      </c>
    </row>
    <row r="390" spans="1:7" ht="18" customHeight="1">
      <c r="A390" s="260"/>
      <c r="B390" s="259"/>
      <c r="C390" s="174" t="s">
        <v>195</v>
      </c>
      <c r="D390" s="157"/>
      <c r="E390" s="326">
        <v>243.6</v>
      </c>
      <c r="F390" s="157">
        <v>65772</v>
      </c>
      <c r="G390" s="252"/>
    </row>
    <row r="391" spans="1:7" ht="18" customHeight="1">
      <c r="A391" s="260"/>
      <c r="B391" s="259"/>
      <c r="C391" s="174" t="s">
        <v>261</v>
      </c>
      <c r="D391" s="157">
        <v>15</v>
      </c>
      <c r="E391" s="326">
        <v>3</v>
      </c>
      <c r="F391" s="157">
        <v>64108.14</v>
      </c>
      <c r="G391" s="252"/>
    </row>
    <row r="392" spans="1:7" ht="18" customHeight="1">
      <c r="A392" s="260"/>
      <c r="B392" s="259"/>
      <c r="C392" s="174" t="s">
        <v>203</v>
      </c>
      <c r="D392" s="157">
        <v>1</v>
      </c>
      <c r="E392" s="326">
        <v>2</v>
      </c>
      <c r="F392" s="157">
        <f>E392*4200</f>
        <v>8400</v>
      </c>
      <c r="G392" s="252"/>
    </row>
    <row r="393" spans="1:7" ht="18" customHeight="1">
      <c r="A393" s="260"/>
      <c r="B393" s="259"/>
      <c r="C393" s="174" t="s">
        <v>195</v>
      </c>
      <c r="D393" s="157">
        <v>4</v>
      </c>
      <c r="E393" s="326">
        <v>100</v>
      </c>
      <c r="F393" s="157">
        <f>E393*270</f>
        <v>27000</v>
      </c>
      <c r="G393" s="252"/>
    </row>
    <row r="394" spans="1:7" ht="18" customHeight="1">
      <c r="A394" s="260"/>
      <c r="B394" s="259"/>
      <c r="C394" s="174" t="s">
        <v>199</v>
      </c>
      <c r="D394" s="157">
        <v>2</v>
      </c>
      <c r="E394" s="326">
        <v>30</v>
      </c>
      <c r="F394" s="157">
        <f>E394*442</f>
        <v>13260</v>
      </c>
      <c r="G394" s="252"/>
    </row>
    <row r="395" spans="1:7" ht="30" customHeight="1">
      <c r="A395" s="260"/>
      <c r="B395" s="259"/>
      <c r="C395" s="174" t="s">
        <v>330</v>
      </c>
      <c r="D395" s="157">
        <v>5</v>
      </c>
      <c r="E395" s="326">
        <v>72</v>
      </c>
      <c r="F395" s="157">
        <f>E395*410</f>
        <v>29520</v>
      </c>
      <c r="G395" s="252"/>
    </row>
    <row r="396" spans="1:7" ht="30" customHeight="1">
      <c r="A396" s="260"/>
      <c r="B396" s="259"/>
      <c r="C396" s="174" t="s">
        <v>330</v>
      </c>
      <c r="D396" s="157"/>
      <c r="E396" s="326">
        <v>8</v>
      </c>
      <c r="F396" s="157">
        <v>3280</v>
      </c>
      <c r="G396" s="252"/>
    </row>
    <row r="397" spans="1:7" ht="18" customHeight="1">
      <c r="A397" s="155">
        <v>5</v>
      </c>
      <c r="B397" s="178" t="s">
        <v>114</v>
      </c>
      <c r="C397" s="174"/>
      <c r="D397" s="157"/>
      <c r="E397" s="326"/>
      <c r="F397" s="157"/>
      <c r="G397" s="175"/>
    </row>
    <row r="398" spans="1:7" ht="18" customHeight="1">
      <c r="A398" s="155">
        <v>6</v>
      </c>
      <c r="B398" s="178" t="s">
        <v>115</v>
      </c>
      <c r="C398" s="174" t="s">
        <v>199</v>
      </c>
      <c r="D398" s="157">
        <v>2</v>
      </c>
      <c r="E398" s="326">
        <v>93</v>
      </c>
      <c r="F398" s="157">
        <f>E398*442</f>
        <v>41106</v>
      </c>
      <c r="G398" s="175">
        <f>F398</f>
        <v>41106</v>
      </c>
    </row>
    <row r="399" spans="1:7" ht="18" customHeight="1">
      <c r="A399" s="260">
        <v>7</v>
      </c>
      <c r="B399" s="259" t="s">
        <v>116</v>
      </c>
      <c r="C399" s="174" t="s">
        <v>195</v>
      </c>
      <c r="D399" s="157">
        <v>4</v>
      </c>
      <c r="E399" s="326">
        <v>150</v>
      </c>
      <c r="F399" s="157">
        <f>E399*270</f>
        <v>40500</v>
      </c>
      <c r="G399" s="251">
        <f>SUM(F399:F400)</f>
        <v>66150</v>
      </c>
    </row>
    <row r="400" spans="1:7" ht="18" customHeight="1">
      <c r="A400" s="260"/>
      <c r="B400" s="259"/>
      <c r="C400" s="174" t="s">
        <v>195</v>
      </c>
      <c r="D400" s="157"/>
      <c r="E400" s="326">
        <v>95</v>
      </c>
      <c r="F400" s="157">
        <v>25650</v>
      </c>
      <c r="G400" s="252"/>
    </row>
    <row r="401" spans="1:7" ht="18" customHeight="1">
      <c r="A401" s="155">
        <v>8</v>
      </c>
      <c r="B401" s="178" t="s">
        <v>117</v>
      </c>
      <c r="C401" s="174"/>
      <c r="D401" s="157"/>
      <c r="E401" s="326"/>
      <c r="F401" s="157"/>
      <c r="G401" s="175"/>
    </row>
    <row r="402" spans="1:7" ht="18" customHeight="1">
      <c r="A402" s="155">
        <v>9</v>
      </c>
      <c r="B402" s="178" t="s">
        <v>118</v>
      </c>
      <c r="C402" s="174" t="s">
        <v>230</v>
      </c>
      <c r="D402" s="157">
        <v>17</v>
      </c>
      <c r="E402" s="157"/>
      <c r="F402" s="157">
        <v>162500.01</v>
      </c>
      <c r="G402" s="175">
        <f>F402</f>
        <v>162500.01</v>
      </c>
    </row>
    <row r="403" spans="1:7" ht="18" customHeight="1">
      <c r="A403" s="155">
        <v>10</v>
      </c>
      <c r="B403" s="178" t="s">
        <v>119</v>
      </c>
      <c r="C403" s="174" t="s">
        <v>198</v>
      </c>
      <c r="D403" s="157"/>
      <c r="E403" s="326">
        <v>59</v>
      </c>
      <c r="F403" s="157">
        <v>72814</v>
      </c>
      <c r="G403" s="175">
        <f>F403</f>
        <v>72814</v>
      </c>
    </row>
    <row r="404" spans="1:7" ht="18" customHeight="1">
      <c r="A404" s="155">
        <v>11</v>
      </c>
      <c r="B404" s="178" t="s">
        <v>120</v>
      </c>
      <c r="C404" s="174" t="s">
        <v>198</v>
      </c>
      <c r="D404" s="157"/>
      <c r="E404" s="326">
        <v>36</v>
      </c>
      <c r="F404" s="157">
        <v>53424</v>
      </c>
      <c r="G404" s="175">
        <f>F404</f>
        <v>53424</v>
      </c>
    </row>
    <row r="405" spans="1:7" ht="18" customHeight="1">
      <c r="A405" s="260">
        <v>12</v>
      </c>
      <c r="B405" s="259" t="s">
        <v>121</v>
      </c>
      <c r="C405" s="174" t="s">
        <v>195</v>
      </c>
      <c r="D405" s="157"/>
      <c r="E405" s="326">
        <v>50</v>
      </c>
      <c r="F405" s="157">
        <f>E405*270</f>
        <v>13500</v>
      </c>
      <c r="G405" s="251">
        <f>SUM(F405:F407)</f>
        <v>151080</v>
      </c>
    </row>
    <row r="406" spans="1:7" ht="18" customHeight="1">
      <c r="A406" s="260"/>
      <c r="B406" s="259"/>
      <c r="C406" s="174" t="s">
        <v>195</v>
      </c>
      <c r="D406" s="157"/>
      <c r="E406" s="326">
        <v>264</v>
      </c>
      <c r="F406" s="157">
        <v>71280</v>
      </c>
      <c r="G406" s="252"/>
    </row>
    <row r="407" spans="1:7" ht="18" customHeight="1">
      <c r="A407" s="260"/>
      <c r="B407" s="259"/>
      <c r="C407" s="174" t="s">
        <v>199</v>
      </c>
      <c r="D407" s="157"/>
      <c r="E407" s="326">
        <v>150</v>
      </c>
      <c r="F407" s="157">
        <f>E407*442</f>
        <v>66300</v>
      </c>
      <c r="G407" s="252"/>
    </row>
    <row r="408" spans="1:7" ht="18" customHeight="1">
      <c r="A408" s="260">
        <v>13</v>
      </c>
      <c r="B408" s="259" t="s">
        <v>122</v>
      </c>
      <c r="C408" s="174" t="s">
        <v>195</v>
      </c>
      <c r="D408" s="157">
        <v>4</v>
      </c>
      <c r="E408" s="326">
        <v>100</v>
      </c>
      <c r="F408" s="157">
        <f>E408*270</f>
        <v>27000</v>
      </c>
      <c r="G408" s="251">
        <f>SUM(F408:F412)</f>
        <v>155350</v>
      </c>
    </row>
    <row r="409" spans="1:7" ht="18" customHeight="1">
      <c r="A409" s="260"/>
      <c r="B409" s="259"/>
      <c r="C409" s="174" t="s">
        <v>195</v>
      </c>
      <c r="D409" s="157"/>
      <c r="E409" s="326">
        <v>130</v>
      </c>
      <c r="F409" s="157">
        <v>35100</v>
      </c>
      <c r="G409" s="252"/>
    </row>
    <row r="410" spans="1:7" ht="18" customHeight="1">
      <c r="A410" s="260"/>
      <c r="B410" s="259"/>
      <c r="C410" s="174" t="s">
        <v>195</v>
      </c>
      <c r="D410" s="157"/>
      <c r="E410" s="326">
        <v>13</v>
      </c>
      <c r="F410" s="157">
        <f>E410*270</f>
        <v>3510</v>
      </c>
      <c r="G410" s="252"/>
    </row>
    <row r="411" spans="1:7" ht="18" customHeight="1">
      <c r="A411" s="260"/>
      <c r="B411" s="259"/>
      <c r="C411" s="174" t="s">
        <v>199</v>
      </c>
      <c r="D411" s="157"/>
      <c r="E411" s="326">
        <v>70</v>
      </c>
      <c r="F411" s="157">
        <v>30940</v>
      </c>
      <c r="G411" s="252"/>
    </row>
    <row r="412" spans="1:7" ht="18" customHeight="1">
      <c r="A412" s="260"/>
      <c r="B412" s="259"/>
      <c r="C412" s="174" t="s">
        <v>203</v>
      </c>
      <c r="D412" s="157">
        <v>1</v>
      </c>
      <c r="E412" s="326">
        <v>14</v>
      </c>
      <c r="F412" s="157">
        <f>E412*4200</f>
        <v>58800</v>
      </c>
      <c r="G412" s="252"/>
    </row>
    <row r="413" spans="1:7" ht="18" customHeight="1">
      <c r="A413" s="260">
        <v>14</v>
      </c>
      <c r="B413" s="259" t="s">
        <v>123</v>
      </c>
      <c r="C413" s="174" t="s">
        <v>195</v>
      </c>
      <c r="D413" s="157">
        <v>4</v>
      </c>
      <c r="E413" s="326">
        <v>50</v>
      </c>
      <c r="F413" s="157">
        <f>E413*270</f>
        <v>13500</v>
      </c>
      <c r="G413" s="251">
        <f>SUM(F413:F415)</f>
        <v>141816</v>
      </c>
    </row>
    <row r="414" spans="1:7" ht="18" customHeight="1">
      <c r="A414" s="260"/>
      <c r="B414" s="259"/>
      <c r="C414" s="174" t="s">
        <v>195</v>
      </c>
      <c r="D414" s="157"/>
      <c r="E414" s="326">
        <v>102</v>
      </c>
      <c r="F414" s="157">
        <v>27540</v>
      </c>
      <c r="G414" s="252"/>
    </row>
    <row r="415" spans="1:7" ht="18" customHeight="1">
      <c r="A415" s="260"/>
      <c r="B415" s="259"/>
      <c r="C415" s="174" t="s">
        <v>199</v>
      </c>
      <c r="D415" s="157">
        <v>5</v>
      </c>
      <c r="E415" s="326">
        <v>228</v>
      </c>
      <c r="F415" s="157">
        <f>E415*442</f>
        <v>100776</v>
      </c>
      <c r="G415" s="252"/>
    </row>
    <row r="416" spans="1:7" ht="18" customHeight="1">
      <c r="A416" s="260">
        <v>15</v>
      </c>
      <c r="B416" s="259" t="s">
        <v>124</v>
      </c>
      <c r="C416" s="174" t="s">
        <v>189</v>
      </c>
      <c r="D416" s="157">
        <v>1</v>
      </c>
      <c r="E416" s="326">
        <v>9</v>
      </c>
      <c r="F416" s="157">
        <f>E416*4200</f>
        <v>37800</v>
      </c>
      <c r="G416" s="251">
        <f>SUM(F416:F418)</f>
        <v>113340</v>
      </c>
    </row>
    <row r="417" spans="1:7" ht="18" customHeight="1">
      <c r="A417" s="260"/>
      <c r="B417" s="259"/>
      <c r="C417" s="174" t="s">
        <v>195</v>
      </c>
      <c r="D417" s="157"/>
      <c r="E417" s="326">
        <v>240</v>
      </c>
      <c r="F417" s="157">
        <v>64800</v>
      </c>
      <c r="G417" s="252"/>
    </row>
    <row r="418" spans="1:7" ht="18" customHeight="1">
      <c r="A418" s="260"/>
      <c r="B418" s="259"/>
      <c r="C418" s="174" t="s">
        <v>198</v>
      </c>
      <c r="D418" s="157">
        <v>10</v>
      </c>
      <c r="E418" s="326">
        <v>6</v>
      </c>
      <c r="F418" s="157">
        <f>E418*1790</f>
        <v>10740</v>
      </c>
      <c r="G418" s="252"/>
    </row>
    <row r="419" spans="1:7" ht="18" customHeight="1">
      <c r="A419" s="155">
        <v>16</v>
      </c>
      <c r="B419" s="178" t="s">
        <v>125</v>
      </c>
      <c r="C419" s="174" t="s">
        <v>203</v>
      </c>
      <c r="D419" s="157">
        <v>1</v>
      </c>
      <c r="E419" s="326">
        <v>15</v>
      </c>
      <c r="F419" s="157">
        <f>E419*4200</f>
        <v>63000</v>
      </c>
      <c r="G419" s="175">
        <f>F419</f>
        <v>63000</v>
      </c>
    </row>
    <row r="420" spans="1:7" ht="18" customHeight="1">
      <c r="A420" s="260">
        <v>17</v>
      </c>
      <c r="B420" s="259" t="s">
        <v>126</v>
      </c>
      <c r="C420" s="174" t="s">
        <v>199</v>
      </c>
      <c r="D420" s="157">
        <v>2</v>
      </c>
      <c r="E420" s="326">
        <v>150</v>
      </c>
      <c r="F420" s="157">
        <f>E420*442</f>
        <v>66300</v>
      </c>
      <c r="G420" s="251">
        <f>SUM(F420:F425)</f>
        <v>263859.36</v>
      </c>
    </row>
    <row r="421" spans="1:7" ht="18" customHeight="1">
      <c r="A421" s="260"/>
      <c r="B421" s="259"/>
      <c r="C421" s="174" t="s">
        <v>195</v>
      </c>
      <c r="D421" s="157"/>
      <c r="E421" s="326">
        <v>89</v>
      </c>
      <c r="F421" s="157">
        <v>24030</v>
      </c>
      <c r="G421" s="252"/>
    </row>
    <row r="422" spans="1:7" ht="18" customHeight="1">
      <c r="A422" s="260"/>
      <c r="B422" s="259"/>
      <c r="C422" s="174" t="s">
        <v>195</v>
      </c>
      <c r="D422" s="157">
        <v>4</v>
      </c>
      <c r="E422" s="326">
        <v>200</v>
      </c>
      <c r="F422" s="157">
        <f>E422*270</f>
        <v>54000</v>
      </c>
      <c r="G422" s="252"/>
    </row>
    <row r="423" spans="1:7" ht="18" customHeight="1">
      <c r="A423" s="260"/>
      <c r="B423" s="259"/>
      <c r="C423" s="174" t="s">
        <v>198</v>
      </c>
      <c r="D423" s="157">
        <v>10</v>
      </c>
      <c r="E423" s="326">
        <v>6</v>
      </c>
      <c r="F423" s="157">
        <f>E423*1505</f>
        <v>9030</v>
      </c>
      <c r="G423" s="252"/>
    </row>
    <row r="424" spans="1:7" ht="18" customHeight="1">
      <c r="A424" s="260"/>
      <c r="B424" s="259"/>
      <c r="C424" s="174" t="s">
        <v>313</v>
      </c>
      <c r="D424" s="157">
        <v>6</v>
      </c>
      <c r="E424" s="326">
        <v>1</v>
      </c>
      <c r="F424" s="157">
        <v>11049.36</v>
      </c>
      <c r="G424" s="252"/>
    </row>
    <row r="425" spans="1:7" ht="18" customHeight="1">
      <c r="A425" s="260"/>
      <c r="B425" s="259"/>
      <c r="C425" s="174" t="s">
        <v>199</v>
      </c>
      <c r="D425" s="157"/>
      <c r="E425" s="326">
        <v>225</v>
      </c>
      <c r="F425" s="157">
        <v>99450</v>
      </c>
      <c r="G425" s="252"/>
    </row>
    <row r="426" spans="1:7" ht="18" customHeight="1">
      <c r="A426" s="260">
        <v>18</v>
      </c>
      <c r="B426" s="259" t="s">
        <v>127</v>
      </c>
      <c r="C426" s="174" t="s">
        <v>195</v>
      </c>
      <c r="D426" s="157">
        <v>4</v>
      </c>
      <c r="E426" s="326">
        <v>100</v>
      </c>
      <c r="F426" s="157">
        <f>E426*270</f>
        <v>27000</v>
      </c>
      <c r="G426" s="254">
        <f>SUM(F426:F431)</f>
        <v>182850</v>
      </c>
    </row>
    <row r="427" spans="1:7" ht="18" customHeight="1">
      <c r="A427" s="260"/>
      <c r="B427" s="259"/>
      <c r="C427" s="174" t="s">
        <v>195</v>
      </c>
      <c r="D427" s="157"/>
      <c r="E427" s="326">
        <v>154.5</v>
      </c>
      <c r="F427" s="157">
        <v>41715</v>
      </c>
      <c r="G427" s="254"/>
    </row>
    <row r="428" spans="1:7" ht="18" customHeight="1">
      <c r="A428" s="260"/>
      <c r="B428" s="259"/>
      <c r="C428" s="174" t="s">
        <v>199</v>
      </c>
      <c r="D428" s="157"/>
      <c r="E428" s="326">
        <v>150</v>
      </c>
      <c r="F428" s="157">
        <v>66300</v>
      </c>
      <c r="G428" s="254"/>
    </row>
    <row r="429" spans="1:7" ht="18" customHeight="1">
      <c r="A429" s="260"/>
      <c r="B429" s="259"/>
      <c r="C429" s="174" t="s">
        <v>199</v>
      </c>
      <c r="D429" s="157">
        <v>2</v>
      </c>
      <c r="E429" s="326">
        <v>60</v>
      </c>
      <c r="F429" s="157">
        <f>E429*442</f>
        <v>26520</v>
      </c>
      <c r="G429" s="254"/>
    </row>
    <row r="430" spans="1:7" ht="18" customHeight="1">
      <c r="A430" s="260"/>
      <c r="B430" s="259"/>
      <c r="C430" s="174" t="s">
        <v>198</v>
      </c>
      <c r="D430" s="157">
        <v>10</v>
      </c>
      <c r="E430" s="326">
        <v>3</v>
      </c>
      <c r="F430" s="157">
        <f>E430*1505</f>
        <v>4515</v>
      </c>
      <c r="G430" s="254"/>
    </row>
    <row r="431" spans="1:7" ht="18" customHeight="1">
      <c r="A431" s="260"/>
      <c r="B431" s="259"/>
      <c r="C431" s="174" t="s">
        <v>203</v>
      </c>
      <c r="D431" s="157">
        <v>1</v>
      </c>
      <c r="E431" s="326">
        <v>4</v>
      </c>
      <c r="F431" s="157">
        <f>E431*4200</f>
        <v>16800</v>
      </c>
      <c r="G431" s="254"/>
    </row>
    <row r="432" spans="1:7" s="234" customFormat="1" ht="18" customHeight="1">
      <c r="A432" s="255">
        <v>19</v>
      </c>
      <c r="B432" s="255" t="s">
        <v>128</v>
      </c>
      <c r="C432" s="233" t="s">
        <v>199</v>
      </c>
      <c r="D432" s="232"/>
      <c r="E432" s="327">
        <v>120</v>
      </c>
      <c r="F432" s="232">
        <v>53040</v>
      </c>
      <c r="G432" s="261">
        <f>SUM(F432:F433)</f>
        <v>66300</v>
      </c>
    </row>
    <row r="433" spans="1:7" ht="18" customHeight="1">
      <c r="A433" s="257"/>
      <c r="B433" s="257"/>
      <c r="C433" s="174" t="s">
        <v>199</v>
      </c>
      <c r="D433" s="157"/>
      <c r="E433" s="326">
        <v>30</v>
      </c>
      <c r="F433" s="157">
        <v>13260</v>
      </c>
      <c r="G433" s="262"/>
    </row>
    <row r="434" spans="1:7" ht="18" customHeight="1">
      <c r="A434" s="260">
        <v>20</v>
      </c>
      <c r="B434" s="259" t="s">
        <v>129</v>
      </c>
      <c r="C434" s="174" t="s">
        <v>199</v>
      </c>
      <c r="D434" s="157"/>
      <c r="E434" s="326">
        <v>17.3</v>
      </c>
      <c r="F434" s="157">
        <f>E434*442</f>
        <v>7646.6</v>
      </c>
      <c r="G434" s="251">
        <f>SUM(F434:F440)</f>
        <v>109707</v>
      </c>
    </row>
    <row r="435" spans="1:7" ht="18" customHeight="1">
      <c r="A435" s="260"/>
      <c r="B435" s="259"/>
      <c r="C435" s="174" t="s">
        <v>195</v>
      </c>
      <c r="D435" s="157"/>
      <c r="E435" s="326">
        <v>64</v>
      </c>
      <c r="F435" s="157">
        <v>17280</v>
      </c>
      <c r="G435" s="252"/>
    </row>
    <row r="436" spans="1:7" ht="18" customHeight="1">
      <c r="A436" s="260"/>
      <c r="B436" s="259"/>
      <c r="C436" s="174" t="s">
        <v>195</v>
      </c>
      <c r="D436" s="157"/>
      <c r="E436" s="326">
        <v>100</v>
      </c>
      <c r="F436" s="157">
        <f>E436*270</f>
        <v>27000</v>
      </c>
      <c r="G436" s="252"/>
    </row>
    <row r="437" spans="1:7" ht="18" customHeight="1">
      <c r="A437" s="260"/>
      <c r="B437" s="259"/>
      <c r="C437" s="174" t="s">
        <v>203</v>
      </c>
      <c r="D437" s="157"/>
      <c r="E437" s="326">
        <v>3</v>
      </c>
      <c r="F437" s="157">
        <f>E437*4200</f>
        <v>12600</v>
      </c>
      <c r="G437" s="252"/>
    </row>
    <row r="438" spans="1:7" ht="33" customHeight="1">
      <c r="A438" s="260"/>
      <c r="B438" s="259"/>
      <c r="C438" s="174" t="s">
        <v>209</v>
      </c>
      <c r="D438" s="157"/>
      <c r="E438" s="326">
        <v>18</v>
      </c>
      <c r="F438" s="157">
        <f>E438*410</f>
        <v>7380</v>
      </c>
      <c r="G438" s="252"/>
    </row>
    <row r="439" spans="1:7" ht="32.25" customHeight="1">
      <c r="A439" s="260"/>
      <c r="B439" s="259"/>
      <c r="C439" s="174" t="s">
        <v>209</v>
      </c>
      <c r="D439" s="157"/>
      <c r="E439" s="326">
        <v>12</v>
      </c>
      <c r="F439" s="157">
        <v>4920</v>
      </c>
      <c r="G439" s="252"/>
    </row>
    <row r="440" spans="1:7" ht="32.25" customHeight="1">
      <c r="A440" s="260"/>
      <c r="B440" s="259"/>
      <c r="C440" s="174" t="s">
        <v>442</v>
      </c>
      <c r="D440" s="157"/>
      <c r="E440" s="326">
        <v>4</v>
      </c>
      <c r="F440" s="157">
        <v>32880.4</v>
      </c>
      <c r="G440" s="252"/>
    </row>
    <row r="441" spans="1:7" ht="18" customHeight="1">
      <c r="A441" s="155">
        <v>21</v>
      </c>
      <c r="B441" s="178" t="s">
        <v>130</v>
      </c>
      <c r="C441" s="174"/>
      <c r="D441" s="157"/>
      <c r="E441" s="157"/>
      <c r="F441" s="157">
        <f>E441*442</f>
        <v>0</v>
      </c>
      <c r="G441" s="175">
        <f>F441</f>
        <v>0</v>
      </c>
    </row>
    <row r="442" spans="1:7" ht="18" customHeight="1">
      <c r="A442" s="260">
        <v>22</v>
      </c>
      <c r="B442" s="259" t="s">
        <v>131</v>
      </c>
      <c r="C442" s="174" t="s">
        <v>495</v>
      </c>
      <c r="D442" s="157"/>
      <c r="E442" s="157"/>
      <c r="F442" s="157">
        <v>134500</v>
      </c>
      <c r="G442" s="251">
        <f>SUM(F442:F444)</f>
        <v>261259</v>
      </c>
    </row>
    <row r="443" spans="1:7" ht="18" customHeight="1">
      <c r="A443" s="260"/>
      <c r="B443" s="259"/>
      <c r="C443" s="174" t="s">
        <v>195</v>
      </c>
      <c r="D443" s="157"/>
      <c r="E443" s="179">
        <v>125.7</v>
      </c>
      <c r="F443" s="157">
        <v>33939</v>
      </c>
      <c r="G443" s="252"/>
    </row>
    <row r="444" spans="1:7" ht="18" customHeight="1">
      <c r="A444" s="260"/>
      <c r="B444" s="259"/>
      <c r="C444" s="174" t="s">
        <v>199</v>
      </c>
      <c r="D444" s="157"/>
      <c r="E444" s="326">
        <v>210</v>
      </c>
      <c r="F444" s="157">
        <f>E444*442</f>
        <v>92820</v>
      </c>
      <c r="G444" s="252"/>
    </row>
    <row r="445" spans="1:7" ht="18" customHeight="1">
      <c r="A445" s="260">
        <v>23</v>
      </c>
      <c r="B445" s="259" t="s">
        <v>132</v>
      </c>
      <c r="C445" s="174" t="s">
        <v>195</v>
      </c>
      <c r="D445" s="157"/>
      <c r="E445" s="326">
        <v>1040</v>
      </c>
      <c r="F445" s="157">
        <v>280800</v>
      </c>
      <c r="G445" s="251">
        <f>SUM(F445:F446)</f>
        <v>369630</v>
      </c>
    </row>
    <row r="446" spans="1:7" ht="18" customHeight="1">
      <c r="A446" s="260"/>
      <c r="B446" s="259"/>
      <c r="C446" s="174" t="s">
        <v>195</v>
      </c>
      <c r="D446" s="157"/>
      <c r="E446" s="326">
        <v>329</v>
      </c>
      <c r="F446" s="157">
        <v>88830</v>
      </c>
      <c r="G446" s="252"/>
    </row>
    <row r="447" spans="1:7" ht="18" customHeight="1">
      <c r="A447" s="260">
        <v>24</v>
      </c>
      <c r="B447" s="259" t="s">
        <v>133</v>
      </c>
      <c r="C447" s="174" t="s">
        <v>195</v>
      </c>
      <c r="D447" s="157">
        <v>4</v>
      </c>
      <c r="E447" s="326">
        <v>40</v>
      </c>
      <c r="F447" s="157">
        <f>E447*270</f>
        <v>10800</v>
      </c>
      <c r="G447" s="251">
        <f>SUM(F447:F449)</f>
        <v>26760</v>
      </c>
    </row>
    <row r="448" spans="1:7" ht="18" customHeight="1">
      <c r="A448" s="260"/>
      <c r="B448" s="259"/>
      <c r="C448" s="174" t="s">
        <v>195</v>
      </c>
      <c r="D448" s="157"/>
      <c r="E448" s="326">
        <v>50</v>
      </c>
      <c r="F448" s="157">
        <v>13500</v>
      </c>
      <c r="G448" s="252"/>
    </row>
    <row r="449" spans="1:7" ht="33" customHeight="1">
      <c r="A449" s="260"/>
      <c r="B449" s="259"/>
      <c r="C449" s="174" t="s">
        <v>209</v>
      </c>
      <c r="D449" s="157"/>
      <c r="E449" s="326">
        <v>6</v>
      </c>
      <c r="F449" s="157">
        <v>2460</v>
      </c>
      <c r="G449" s="252"/>
    </row>
    <row r="450" spans="1:7" ht="18" customHeight="1">
      <c r="A450" s="260">
        <v>25</v>
      </c>
      <c r="B450" s="259" t="s">
        <v>134</v>
      </c>
      <c r="C450" s="174" t="s">
        <v>195</v>
      </c>
      <c r="D450" s="157">
        <v>4</v>
      </c>
      <c r="E450" s="326">
        <v>60</v>
      </c>
      <c r="F450" s="157">
        <f>E450*270</f>
        <v>16200</v>
      </c>
      <c r="G450" s="251">
        <f>SUM(F450:F451)</f>
        <v>24200.2</v>
      </c>
    </row>
    <row r="451" spans="1:7" ht="18" customHeight="1">
      <c r="A451" s="260"/>
      <c r="B451" s="259"/>
      <c r="C451" s="174" t="s">
        <v>199</v>
      </c>
      <c r="D451" s="157"/>
      <c r="E451" s="179">
        <v>18.1</v>
      </c>
      <c r="F451" s="157">
        <f>E451*442</f>
        <v>8000.200000000001</v>
      </c>
      <c r="G451" s="252"/>
    </row>
    <row r="452" spans="1:7" ht="18" customHeight="1">
      <c r="A452" s="155">
        <v>26</v>
      </c>
      <c r="B452" s="178" t="s">
        <v>135</v>
      </c>
      <c r="C452" s="174" t="s">
        <v>230</v>
      </c>
      <c r="D452" s="157">
        <v>17</v>
      </c>
      <c r="E452" s="157"/>
      <c r="F452" s="157">
        <v>178086</v>
      </c>
      <c r="G452" s="175">
        <f>F452</f>
        <v>178086</v>
      </c>
    </row>
    <row r="453" spans="1:7" ht="18" customHeight="1">
      <c r="A453" s="260">
        <v>27</v>
      </c>
      <c r="B453" s="270" t="s">
        <v>136</v>
      </c>
      <c r="C453" s="174" t="s">
        <v>235</v>
      </c>
      <c r="D453" s="157"/>
      <c r="E453" s="157"/>
      <c r="F453" s="157"/>
      <c r="G453" s="251">
        <f>SUM(F453:F454)</f>
        <v>2326.87</v>
      </c>
    </row>
    <row r="454" spans="1:7" ht="18" customHeight="1">
      <c r="A454" s="260"/>
      <c r="B454" s="270"/>
      <c r="C454" s="174" t="s">
        <v>456</v>
      </c>
      <c r="D454" s="157"/>
      <c r="E454" s="326">
        <v>1</v>
      </c>
      <c r="F454" s="157">
        <v>2326.87</v>
      </c>
      <c r="G454" s="252"/>
    </row>
    <row r="455" spans="1:7" ht="36" customHeight="1">
      <c r="A455" s="155">
        <v>28</v>
      </c>
      <c r="B455" s="182" t="s">
        <v>137</v>
      </c>
      <c r="C455" s="174" t="s">
        <v>511</v>
      </c>
      <c r="D455" s="157"/>
      <c r="E455" s="326"/>
      <c r="F455" s="157">
        <v>10403.14</v>
      </c>
      <c r="G455" s="175">
        <f>F455</f>
        <v>10403.14</v>
      </c>
    </row>
    <row r="456" spans="1:7" ht="18" customHeight="1">
      <c r="A456" s="155">
        <v>29</v>
      </c>
      <c r="B456" s="178" t="s">
        <v>138</v>
      </c>
      <c r="C456" s="174" t="s">
        <v>195</v>
      </c>
      <c r="D456" s="157"/>
      <c r="E456" s="326">
        <v>15</v>
      </c>
      <c r="F456" s="157">
        <v>4050</v>
      </c>
      <c r="G456" s="175">
        <f>F456</f>
        <v>4050</v>
      </c>
    </row>
    <row r="457" spans="1:7" ht="18" customHeight="1">
      <c r="A457" s="155">
        <v>30</v>
      </c>
      <c r="B457" s="178" t="s">
        <v>139</v>
      </c>
      <c r="C457" s="174" t="s">
        <v>198</v>
      </c>
      <c r="D457" s="157"/>
      <c r="E457" s="326">
        <v>24</v>
      </c>
      <c r="F457" s="157">
        <v>42960</v>
      </c>
      <c r="G457" s="175">
        <f>F457</f>
        <v>42960</v>
      </c>
    </row>
    <row r="458" spans="1:7" ht="18" customHeight="1">
      <c r="A458" s="260">
        <v>31</v>
      </c>
      <c r="B458" s="259" t="s">
        <v>140</v>
      </c>
      <c r="C458" s="174" t="s">
        <v>199</v>
      </c>
      <c r="D458" s="157">
        <v>2</v>
      </c>
      <c r="E458" s="326">
        <v>60</v>
      </c>
      <c r="F458" s="157">
        <f>E458*442</f>
        <v>26520</v>
      </c>
      <c r="G458" s="251">
        <f>SUM(F458:F462)</f>
        <v>118140</v>
      </c>
    </row>
    <row r="459" spans="1:7" ht="18" customHeight="1">
      <c r="A459" s="260"/>
      <c r="B459" s="259"/>
      <c r="C459" s="174" t="s">
        <v>195</v>
      </c>
      <c r="D459" s="157"/>
      <c r="E459" s="326">
        <v>95</v>
      </c>
      <c r="F459" s="157">
        <v>25650</v>
      </c>
      <c r="G459" s="252"/>
    </row>
    <row r="460" spans="1:7" ht="18" customHeight="1">
      <c r="A460" s="260"/>
      <c r="B460" s="259"/>
      <c r="C460" s="174" t="s">
        <v>195</v>
      </c>
      <c r="D460" s="157">
        <v>4</v>
      </c>
      <c r="E460" s="326">
        <v>100</v>
      </c>
      <c r="F460" s="157">
        <f>E460*270</f>
        <v>27000</v>
      </c>
      <c r="G460" s="252"/>
    </row>
    <row r="461" spans="1:7" ht="18" customHeight="1">
      <c r="A461" s="260"/>
      <c r="B461" s="259"/>
      <c r="C461" s="174" t="s">
        <v>195</v>
      </c>
      <c r="D461" s="157"/>
      <c r="E461" s="326">
        <v>25</v>
      </c>
      <c r="F461" s="157">
        <v>6750</v>
      </c>
      <c r="G461" s="252"/>
    </row>
    <row r="462" spans="1:7" ht="18" customHeight="1">
      <c r="A462" s="260"/>
      <c r="B462" s="259"/>
      <c r="C462" s="174" t="s">
        <v>198</v>
      </c>
      <c r="D462" s="157">
        <v>10</v>
      </c>
      <c r="E462" s="326">
        <v>18</v>
      </c>
      <c r="F462" s="157">
        <f>E462*1790</f>
        <v>32220</v>
      </c>
      <c r="G462" s="252"/>
    </row>
    <row r="463" spans="1:7" ht="18" customHeight="1">
      <c r="A463" s="260">
        <v>32</v>
      </c>
      <c r="B463" s="259" t="s">
        <v>141</v>
      </c>
      <c r="C463" s="174" t="s">
        <v>198</v>
      </c>
      <c r="D463" s="157">
        <v>10</v>
      </c>
      <c r="E463" s="326">
        <v>12</v>
      </c>
      <c r="F463" s="157">
        <f>E463*1790</f>
        <v>21480</v>
      </c>
      <c r="G463" s="251">
        <f>SUM(F463:F467)</f>
        <v>105457.31</v>
      </c>
    </row>
    <row r="464" spans="1:7" ht="18" customHeight="1">
      <c r="A464" s="260"/>
      <c r="B464" s="259"/>
      <c r="C464" s="174" t="s">
        <v>203</v>
      </c>
      <c r="D464" s="157">
        <v>1</v>
      </c>
      <c r="E464" s="326">
        <v>10</v>
      </c>
      <c r="F464" s="157">
        <f>E464*4200</f>
        <v>42000</v>
      </c>
      <c r="G464" s="252"/>
    </row>
    <row r="465" spans="1:7" ht="18" customHeight="1">
      <c r="A465" s="260"/>
      <c r="B465" s="259"/>
      <c r="C465" s="174" t="s">
        <v>199</v>
      </c>
      <c r="D465" s="157">
        <v>2</v>
      </c>
      <c r="E465" s="326">
        <v>50</v>
      </c>
      <c r="F465" s="157">
        <f>E465*442</f>
        <v>22100</v>
      </c>
      <c r="G465" s="252"/>
    </row>
    <row r="466" spans="1:7" ht="18" customHeight="1">
      <c r="A466" s="260"/>
      <c r="B466" s="259"/>
      <c r="C466" s="174" t="s">
        <v>195</v>
      </c>
      <c r="D466" s="157">
        <v>4</v>
      </c>
      <c r="E466" s="326">
        <v>50</v>
      </c>
      <c r="F466" s="157">
        <f>E466*270</f>
        <v>13500</v>
      </c>
      <c r="G466" s="252"/>
    </row>
    <row r="467" spans="1:7" ht="18" customHeight="1">
      <c r="A467" s="260"/>
      <c r="B467" s="259"/>
      <c r="C467" s="174" t="s">
        <v>221</v>
      </c>
      <c r="D467" s="157">
        <v>4</v>
      </c>
      <c r="E467" s="326">
        <v>9</v>
      </c>
      <c r="F467" s="157">
        <v>6377.31</v>
      </c>
      <c r="G467" s="252"/>
    </row>
    <row r="468" spans="1:7" ht="18" customHeight="1">
      <c r="A468" s="155">
        <v>33</v>
      </c>
      <c r="B468" s="178" t="s">
        <v>142</v>
      </c>
      <c r="C468" s="174" t="s">
        <v>195</v>
      </c>
      <c r="D468" s="157"/>
      <c r="E468" s="326">
        <v>98</v>
      </c>
      <c r="F468" s="157">
        <v>26460</v>
      </c>
      <c r="G468" s="175">
        <f>SUM(F468:F468)</f>
        <v>26460</v>
      </c>
    </row>
    <row r="469" spans="1:7" ht="18" customHeight="1">
      <c r="A469" s="155">
        <v>34</v>
      </c>
      <c r="B469" s="178" t="s">
        <v>143</v>
      </c>
      <c r="C469" s="174" t="s">
        <v>195</v>
      </c>
      <c r="D469" s="157">
        <v>4</v>
      </c>
      <c r="E469" s="326">
        <v>90</v>
      </c>
      <c r="F469" s="157">
        <f>E469*270</f>
        <v>24300</v>
      </c>
      <c r="G469" s="175">
        <f>F469</f>
        <v>24300</v>
      </c>
    </row>
    <row r="470" spans="1:7" ht="18" customHeight="1">
      <c r="A470" s="260">
        <v>35</v>
      </c>
      <c r="B470" s="259" t="s">
        <v>144</v>
      </c>
      <c r="C470" s="174" t="s">
        <v>195</v>
      </c>
      <c r="D470" s="157">
        <v>4</v>
      </c>
      <c r="E470" s="326">
        <v>120</v>
      </c>
      <c r="F470" s="157">
        <f>E470*270</f>
        <v>32400</v>
      </c>
      <c r="G470" s="251">
        <f>SUM(F470:F473)</f>
        <v>132516.57</v>
      </c>
    </row>
    <row r="471" spans="1:7" ht="18" customHeight="1">
      <c r="A471" s="260"/>
      <c r="B471" s="259"/>
      <c r="C471" s="174" t="s">
        <v>195</v>
      </c>
      <c r="D471" s="157"/>
      <c r="E471" s="179">
        <v>255.4</v>
      </c>
      <c r="F471" s="157">
        <v>68958</v>
      </c>
      <c r="G471" s="252"/>
    </row>
    <row r="472" spans="1:7" ht="18" customHeight="1">
      <c r="A472" s="260"/>
      <c r="B472" s="259"/>
      <c r="C472" s="174" t="s">
        <v>199</v>
      </c>
      <c r="D472" s="157">
        <v>2</v>
      </c>
      <c r="E472" s="326">
        <v>20</v>
      </c>
      <c r="F472" s="157">
        <f>E472*442</f>
        <v>8840</v>
      </c>
      <c r="G472" s="252"/>
    </row>
    <row r="473" spans="1:7" ht="18" customHeight="1">
      <c r="A473" s="260"/>
      <c r="B473" s="259"/>
      <c r="C473" s="174" t="s">
        <v>221</v>
      </c>
      <c r="D473" s="157">
        <v>4</v>
      </c>
      <c r="E473" s="179">
        <v>31.5</v>
      </c>
      <c r="F473" s="157">
        <v>22318.57</v>
      </c>
      <c r="G473" s="252"/>
    </row>
    <row r="474" spans="1:7" ht="18" customHeight="1">
      <c r="A474" s="260">
        <v>36</v>
      </c>
      <c r="B474" s="259" t="s">
        <v>145</v>
      </c>
      <c r="C474" s="174" t="s">
        <v>207</v>
      </c>
      <c r="D474" s="157">
        <v>8</v>
      </c>
      <c r="E474" s="326">
        <v>135</v>
      </c>
      <c r="F474" s="157">
        <f>E474*561</f>
        <v>75735</v>
      </c>
      <c r="G474" s="251">
        <f>SUM(F474:F477)</f>
        <v>163594.82</v>
      </c>
    </row>
    <row r="475" spans="1:7" ht="18" customHeight="1">
      <c r="A475" s="260"/>
      <c r="B475" s="259"/>
      <c r="C475" s="174" t="s">
        <v>189</v>
      </c>
      <c r="D475" s="157">
        <v>1</v>
      </c>
      <c r="E475" s="326">
        <v>9</v>
      </c>
      <c r="F475" s="157">
        <f>E475*4200</f>
        <v>37800</v>
      </c>
      <c r="G475" s="252"/>
    </row>
    <row r="476" spans="1:7" ht="18" customHeight="1">
      <c r="A476" s="260"/>
      <c r="B476" s="259"/>
      <c r="C476" s="174" t="s">
        <v>195</v>
      </c>
      <c r="D476" s="157">
        <v>4</v>
      </c>
      <c r="E476" s="179">
        <v>290.4</v>
      </c>
      <c r="F476" s="157">
        <v>23539.82</v>
      </c>
      <c r="G476" s="252"/>
    </row>
    <row r="477" spans="1:7" ht="18" customHeight="1">
      <c r="A477" s="260"/>
      <c r="B477" s="259"/>
      <c r="C477" s="174" t="s">
        <v>199</v>
      </c>
      <c r="D477" s="157">
        <v>2</v>
      </c>
      <c r="E477" s="326">
        <v>60</v>
      </c>
      <c r="F477" s="157">
        <f>E477*442</f>
        <v>26520</v>
      </c>
      <c r="G477" s="252"/>
    </row>
    <row r="478" spans="1:7" ht="18" customHeight="1">
      <c r="A478" s="260">
        <v>37</v>
      </c>
      <c r="B478" s="259" t="s">
        <v>146</v>
      </c>
      <c r="C478" s="174" t="s">
        <v>199</v>
      </c>
      <c r="D478" s="157"/>
      <c r="E478" s="326">
        <v>20</v>
      </c>
      <c r="F478" s="157">
        <f>E478*442</f>
        <v>8840</v>
      </c>
      <c r="G478" s="251">
        <f>SUM(F478:F482)</f>
        <v>155250</v>
      </c>
    </row>
    <row r="479" spans="1:7" ht="18" customHeight="1">
      <c r="A479" s="260"/>
      <c r="B479" s="259"/>
      <c r="C479" s="174" t="s">
        <v>195</v>
      </c>
      <c r="D479" s="157"/>
      <c r="E479" s="326">
        <v>7</v>
      </c>
      <c r="F479" s="157">
        <v>1890</v>
      </c>
      <c r="G479" s="252"/>
    </row>
    <row r="480" spans="1:7" ht="18" customHeight="1">
      <c r="A480" s="260"/>
      <c r="B480" s="259"/>
      <c r="C480" s="174" t="s">
        <v>199</v>
      </c>
      <c r="D480" s="157"/>
      <c r="E480" s="326">
        <v>250</v>
      </c>
      <c r="F480" s="157">
        <v>110500</v>
      </c>
      <c r="G480" s="252"/>
    </row>
    <row r="481" spans="1:7" ht="18" customHeight="1">
      <c r="A481" s="260"/>
      <c r="B481" s="259"/>
      <c r="C481" s="174" t="s">
        <v>195</v>
      </c>
      <c r="D481" s="157"/>
      <c r="E481" s="326">
        <v>78</v>
      </c>
      <c r="F481" s="157">
        <f>E481*270</f>
        <v>21060</v>
      </c>
      <c r="G481" s="252"/>
    </row>
    <row r="482" spans="1:7" ht="18" customHeight="1">
      <c r="A482" s="260"/>
      <c r="B482" s="259"/>
      <c r="C482" s="174" t="s">
        <v>195</v>
      </c>
      <c r="D482" s="157"/>
      <c r="E482" s="326">
        <v>48</v>
      </c>
      <c r="F482" s="157">
        <v>12960</v>
      </c>
      <c r="G482" s="252"/>
    </row>
    <row r="483" spans="1:7" ht="24" customHeight="1">
      <c r="A483" s="155"/>
      <c r="B483" s="178"/>
      <c r="C483" s="174"/>
      <c r="D483" s="157"/>
      <c r="E483" s="157"/>
      <c r="F483" s="158">
        <f>SUM(F380:F482)</f>
        <v>3801958.8300000005</v>
      </c>
      <c r="G483" s="176"/>
    </row>
    <row r="484" spans="1:7" ht="15.75">
      <c r="A484" s="258" t="s">
        <v>147</v>
      </c>
      <c r="B484" s="258"/>
      <c r="C484" s="258"/>
      <c r="D484" s="258"/>
      <c r="E484" s="258"/>
      <c r="F484" s="258"/>
      <c r="G484" s="258"/>
    </row>
    <row r="485" spans="1:7" ht="18" customHeight="1">
      <c r="A485" s="155">
        <v>1</v>
      </c>
      <c r="B485" s="178" t="s">
        <v>148</v>
      </c>
      <c r="C485" s="174"/>
      <c r="D485" s="157"/>
      <c r="E485" s="157"/>
      <c r="F485" s="157"/>
      <c r="G485" s="175"/>
    </row>
    <row r="486" spans="1:7" ht="18" customHeight="1">
      <c r="A486" s="155">
        <v>2</v>
      </c>
      <c r="B486" s="178" t="s">
        <v>149</v>
      </c>
      <c r="C486" s="174" t="s">
        <v>199</v>
      </c>
      <c r="D486" s="157"/>
      <c r="E486" s="326">
        <v>70</v>
      </c>
      <c r="F486" s="157">
        <v>30940</v>
      </c>
      <c r="G486" s="175">
        <f>F486</f>
        <v>30940</v>
      </c>
    </row>
    <row r="487" spans="1:7" ht="18" customHeight="1">
      <c r="A487" s="155">
        <v>3</v>
      </c>
      <c r="B487" s="178" t="s">
        <v>150</v>
      </c>
      <c r="C487" s="174" t="s">
        <v>195</v>
      </c>
      <c r="D487" s="157"/>
      <c r="E487" s="326">
        <v>150</v>
      </c>
      <c r="F487" s="157">
        <v>40500</v>
      </c>
      <c r="G487" s="175">
        <f>F487</f>
        <v>40500</v>
      </c>
    </row>
    <row r="488" spans="1:7" ht="18" customHeight="1">
      <c r="A488" s="255">
        <v>4</v>
      </c>
      <c r="B488" s="313" t="s">
        <v>151</v>
      </c>
      <c r="C488" s="174" t="s">
        <v>195</v>
      </c>
      <c r="D488" s="157">
        <v>4</v>
      </c>
      <c r="E488" s="326">
        <v>184</v>
      </c>
      <c r="F488" s="157">
        <f>E488*270</f>
        <v>49680</v>
      </c>
      <c r="G488" s="251">
        <f>SUM(F488:F492)</f>
        <v>193080</v>
      </c>
    </row>
    <row r="489" spans="1:7" ht="18" customHeight="1">
      <c r="A489" s="256"/>
      <c r="B489" s="322"/>
      <c r="C489" s="174" t="s">
        <v>195</v>
      </c>
      <c r="D489" s="157"/>
      <c r="E489" s="326">
        <v>240</v>
      </c>
      <c r="F489" s="157">
        <v>64800</v>
      </c>
      <c r="G489" s="252"/>
    </row>
    <row r="490" spans="1:7" ht="18" customHeight="1">
      <c r="A490" s="256"/>
      <c r="B490" s="322"/>
      <c r="C490" s="174" t="s">
        <v>199</v>
      </c>
      <c r="D490" s="157">
        <v>2</v>
      </c>
      <c r="E490" s="326">
        <v>150</v>
      </c>
      <c r="F490" s="157">
        <f>E490*442</f>
        <v>66300</v>
      </c>
      <c r="G490" s="252"/>
    </row>
    <row r="491" spans="1:7" ht="30.75" customHeight="1">
      <c r="A491" s="256"/>
      <c r="B491" s="322"/>
      <c r="C491" s="174" t="s">
        <v>330</v>
      </c>
      <c r="D491" s="157">
        <v>5</v>
      </c>
      <c r="E491" s="326">
        <v>24</v>
      </c>
      <c r="F491" s="157">
        <f>E491*410</f>
        <v>9840</v>
      </c>
      <c r="G491" s="252"/>
    </row>
    <row r="492" spans="1:7" ht="32.25" customHeight="1">
      <c r="A492" s="256"/>
      <c r="B492" s="322"/>
      <c r="C492" s="174" t="s">
        <v>330</v>
      </c>
      <c r="D492" s="157"/>
      <c r="E492" s="326">
        <v>6</v>
      </c>
      <c r="F492" s="157">
        <v>2460</v>
      </c>
      <c r="G492" s="252"/>
    </row>
    <row r="493" spans="1:7" ht="18" customHeight="1">
      <c r="A493" s="255">
        <v>5</v>
      </c>
      <c r="B493" s="313" t="s">
        <v>152</v>
      </c>
      <c r="C493" s="174" t="s">
        <v>195</v>
      </c>
      <c r="D493" s="157"/>
      <c r="E493" s="326">
        <v>15</v>
      </c>
      <c r="F493" s="157">
        <v>4050</v>
      </c>
      <c r="G493" s="251">
        <f>SUM(F493:F495)</f>
        <v>50576.87</v>
      </c>
    </row>
    <row r="494" spans="1:7" ht="18" customHeight="1">
      <c r="A494" s="256"/>
      <c r="B494" s="322"/>
      <c r="C494" s="174" t="s">
        <v>456</v>
      </c>
      <c r="D494" s="157"/>
      <c r="E494" s="326">
        <v>1</v>
      </c>
      <c r="F494" s="157">
        <v>2326.87</v>
      </c>
      <c r="G494" s="252"/>
    </row>
    <row r="495" spans="1:7" ht="18" customHeight="1">
      <c r="A495" s="256"/>
      <c r="B495" s="322"/>
      <c r="C495" s="174" t="s">
        <v>199</v>
      </c>
      <c r="D495" s="157"/>
      <c r="E495" s="326">
        <v>100</v>
      </c>
      <c r="F495" s="157">
        <v>44200</v>
      </c>
      <c r="G495" s="252"/>
    </row>
    <row r="496" spans="1:7" ht="18" customHeight="1">
      <c r="A496" s="181">
        <v>6</v>
      </c>
      <c r="B496" s="219" t="s">
        <v>153</v>
      </c>
      <c r="C496" s="174" t="s">
        <v>195</v>
      </c>
      <c r="D496" s="157"/>
      <c r="E496" s="326">
        <v>35</v>
      </c>
      <c r="F496" s="157">
        <v>9450</v>
      </c>
      <c r="G496" s="175">
        <f>F496</f>
        <v>9450</v>
      </c>
    </row>
    <row r="497" spans="1:7" ht="18" customHeight="1">
      <c r="A497" s="260">
        <v>7</v>
      </c>
      <c r="B497" s="259" t="s">
        <v>154</v>
      </c>
      <c r="C497" s="174" t="s">
        <v>199</v>
      </c>
      <c r="D497" s="157">
        <v>2</v>
      </c>
      <c r="E497" s="326">
        <v>70</v>
      </c>
      <c r="F497" s="157">
        <f>E497*442</f>
        <v>30940</v>
      </c>
      <c r="G497" s="251">
        <f>SUM(F497:F501)</f>
        <v>181655.66</v>
      </c>
    </row>
    <row r="498" spans="1:7" ht="18" customHeight="1">
      <c r="A498" s="260"/>
      <c r="B498" s="259"/>
      <c r="C498" s="174" t="s">
        <v>195</v>
      </c>
      <c r="D498" s="157"/>
      <c r="E498" s="326">
        <v>41</v>
      </c>
      <c r="F498" s="157">
        <v>11070</v>
      </c>
      <c r="G498" s="252"/>
    </row>
    <row r="499" spans="1:7" ht="18" customHeight="1">
      <c r="A499" s="260"/>
      <c r="B499" s="259"/>
      <c r="C499" s="174" t="s">
        <v>195</v>
      </c>
      <c r="D499" s="157">
        <v>4</v>
      </c>
      <c r="E499" s="326">
        <v>150</v>
      </c>
      <c r="F499" s="157">
        <f>E499*270</f>
        <v>40500</v>
      </c>
      <c r="G499" s="252"/>
    </row>
    <row r="500" spans="1:7" ht="18" customHeight="1">
      <c r="A500" s="260"/>
      <c r="B500" s="259"/>
      <c r="C500" s="174" t="s">
        <v>195</v>
      </c>
      <c r="D500" s="157"/>
      <c r="E500" s="326">
        <v>173</v>
      </c>
      <c r="F500" s="157">
        <v>46710</v>
      </c>
      <c r="G500" s="252"/>
    </row>
    <row r="501" spans="1:7" ht="18" customHeight="1">
      <c r="A501" s="260"/>
      <c r="B501" s="259"/>
      <c r="C501" s="174" t="s">
        <v>221</v>
      </c>
      <c r="D501" s="157">
        <v>4</v>
      </c>
      <c r="E501" s="326">
        <v>74</v>
      </c>
      <c r="F501" s="157">
        <v>52435.66</v>
      </c>
      <c r="G501" s="252"/>
    </row>
    <row r="502" spans="1:7" ht="18" customHeight="1">
      <c r="A502" s="260">
        <v>8</v>
      </c>
      <c r="B502" s="259" t="s">
        <v>155</v>
      </c>
      <c r="C502" s="174" t="s">
        <v>195</v>
      </c>
      <c r="D502" s="157"/>
      <c r="E502" s="326">
        <v>20</v>
      </c>
      <c r="F502" s="157">
        <v>5400</v>
      </c>
      <c r="G502" s="251">
        <f>SUM(F502:F503)</f>
        <v>27000</v>
      </c>
    </row>
    <row r="503" spans="1:7" ht="18" customHeight="1">
      <c r="A503" s="260"/>
      <c r="B503" s="259"/>
      <c r="C503" s="174" t="s">
        <v>195</v>
      </c>
      <c r="D503" s="157"/>
      <c r="E503" s="326">
        <v>80</v>
      </c>
      <c r="F503" s="157">
        <v>21600</v>
      </c>
      <c r="G503" s="252"/>
    </row>
    <row r="504" spans="1:7" ht="24" customHeight="1">
      <c r="A504" s="155"/>
      <c r="B504" s="178"/>
      <c r="C504" s="174"/>
      <c r="D504" s="157"/>
      <c r="E504" s="157"/>
      <c r="F504" s="158">
        <f>SUM(F486:F503)</f>
        <v>533202.53</v>
      </c>
      <c r="G504" s="176"/>
    </row>
    <row r="505" spans="1:7" ht="15.75">
      <c r="A505" s="258" t="s">
        <v>156</v>
      </c>
      <c r="B505" s="258"/>
      <c r="C505" s="258"/>
      <c r="D505" s="258"/>
      <c r="E505" s="258"/>
      <c r="F505" s="258"/>
      <c r="G505" s="258"/>
    </row>
    <row r="506" spans="1:7" ht="18" customHeight="1">
      <c r="A506" s="260">
        <v>1</v>
      </c>
      <c r="B506" s="259" t="s">
        <v>157</v>
      </c>
      <c r="C506" s="174" t="s">
        <v>195</v>
      </c>
      <c r="D506" s="157">
        <v>4</v>
      </c>
      <c r="E506" s="326">
        <v>82</v>
      </c>
      <c r="F506" s="157">
        <f>E506*270</f>
        <v>22140</v>
      </c>
      <c r="G506" s="251">
        <f>SUM(F506:F512)</f>
        <v>162659.28000000003</v>
      </c>
    </row>
    <row r="507" spans="1:7" ht="32.25" customHeight="1">
      <c r="A507" s="260"/>
      <c r="B507" s="259"/>
      <c r="C507" s="174" t="s">
        <v>330</v>
      </c>
      <c r="D507" s="157">
        <v>5</v>
      </c>
      <c r="E507" s="326">
        <v>18</v>
      </c>
      <c r="F507" s="157">
        <v>35504.04</v>
      </c>
      <c r="G507" s="252"/>
    </row>
    <row r="508" spans="1:7" ht="18" customHeight="1">
      <c r="A508" s="260"/>
      <c r="B508" s="259"/>
      <c r="C508" s="174" t="s">
        <v>195</v>
      </c>
      <c r="D508" s="157"/>
      <c r="E508" s="326">
        <v>20</v>
      </c>
      <c r="F508" s="157">
        <v>5400</v>
      </c>
      <c r="G508" s="252"/>
    </row>
    <row r="509" spans="1:7" ht="18" customHeight="1">
      <c r="A509" s="260"/>
      <c r="B509" s="259"/>
      <c r="C509" s="174" t="s">
        <v>198</v>
      </c>
      <c r="D509" s="157">
        <v>10</v>
      </c>
      <c r="E509" s="326">
        <v>6</v>
      </c>
      <c r="F509" s="157">
        <f>E509*1790</f>
        <v>10740</v>
      </c>
      <c r="G509" s="252"/>
    </row>
    <row r="510" spans="1:7" ht="18" customHeight="1">
      <c r="A510" s="260"/>
      <c r="B510" s="259"/>
      <c r="C510" s="174" t="s">
        <v>216</v>
      </c>
      <c r="D510" s="157">
        <v>16</v>
      </c>
      <c r="E510" s="326">
        <v>1</v>
      </c>
      <c r="F510" s="157">
        <v>31504.24</v>
      </c>
      <c r="G510" s="252"/>
    </row>
    <row r="511" spans="1:7" ht="18" customHeight="1">
      <c r="A511" s="260"/>
      <c r="B511" s="259"/>
      <c r="C511" s="174" t="s">
        <v>207</v>
      </c>
      <c r="D511" s="157">
        <v>8</v>
      </c>
      <c r="E511" s="326">
        <v>100</v>
      </c>
      <c r="F511" s="157">
        <f>E511*561</f>
        <v>56100</v>
      </c>
      <c r="G511" s="252"/>
    </row>
    <row r="512" spans="1:7" ht="30.75" customHeight="1">
      <c r="A512" s="260"/>
      <c r="B512" s="259"/>
      <c r="C512" s="174" t="s">
        <v>220</v>
      </c>
      <c r="D512" s="157">
        <v>5</v>
      </c>
      <c r="E512" s="179">
        <v>3.1</v>
      </c>
      <c r="F512" s="157">
        <f>E512*410</f>
        <v>1271</v>
      </c>
      <c r="G512" s="253"/>
    </row>
    <row r="513" spans="1:7" ht="18" customHeight="1">
      <c r="A513" s="260">
        <v>2</v>
      </c>
      <c r="B513" s="259" t="s">
        <v>158</v>
      </c>
      <c r="C513" s="174" t="s">
        <v>199</v>
      </c>
      <c r="D513" s="157">
        <v>2</v>
      </c>
      <c r="E513" s="326">
        <v>60</v>
      </c>
      <c r="F513" s="157">
        <f>E513*442</f>
        <v>26520</v>
      </c>
      <c r="G513" s="251">
        <f>SUM(F513:F520)</f>
        <v>207200.22999999998</v>
      </c>
    </row>
    <row r="514" spans="1:7" ht="18" customHeight="1">
      <c r="A514" s="260"/>
      <c r="B514" s="259"/>
      <c r="C514" s="174" t="s">
        <v>498</v>
      </c>
      <c r="D514" s="157">
        <v>16</v>
      </c>
      <c r="E514" s="326">
        <v>2</v>
      </c>
      <c r="F514" s="157">
        <v>64730.2</v>
      </c>
      <c r="G514" s="252"/>
    </row>
    <row r="515" spans="1:7" ht="18" customHeight="1">
      <c r="A515" s="260"/>
      <c r="B515" s="259"/>
      <c r="C515" s="174" t="s">
        <v>381</v>
      </c>
      <c r="D515" s="157">
        <v>2</v>
      </c>
      <c r="E515" s="157" t="s">
        <v>382</v>
      </c>
      <c r="F515" s="157">
        <v>6795.03</v>
      </c>
      <c r="G515" s="252"/>
    </row>
    <row r="516" spans="1:7" ht="18" customHeight="1">
      <c r="A516" s="260"/>
      <c r="B516" s="259"/>
      <c r="C516" s="174" t="s">
        <v>195</v>
      </c>
      <c r="D516" s="157"/>
      <c r="E516" s="179">
        <v>162.5</v>
      </c>
      <c r="F516" s="157">
        <v>43875</v>
      </c>
      <c r="G516" s="252"/>
    </row>
    <row r="517" spans="1:7" ht="18" customHeight="1">
      <c r="A517" s="260"/>
      <c r="B517" s="259"/>
      <c r="C517" s="174" t="s">
        <v>195</v>
      </c>
      <c r="D517" s="157">
        <v>4</v>
      </c>
      <c r="E517" s="326">
        <v>90</v>
      </c>
      <c r="F517" s="157">
        <f>E517*270</f>
        <v>24300</v>
      </c>
      <c r="G517" s="252"/>
    </row>
    <row r="518" spans="1:7" ht="18" customHeight="1">
      <c r="A518" s="260"/>
      <c r="B518" s="259"/>
      <c r="C518" s="174" t="s">
        <v>195</v>
      </c>
      <c r="D518" s="157"/>
      <c r="E518" s="326">
        <v>12</v>
      </c>
      <c r="F518" s="157">
        <v>3240</v>
      </c>
      <c r="G518" s="252"/>
    </row>
    <row r="519" spans="1:7" ht="18" customHeight="1">
      <c r="A519" s="260"/>
      <c r="B519" s="259"/>
      <c r="C519" s="174" t="s">
        <v>207</v>
      </c>
      <c r="D519" s="157">
        <v>8</v>
      </c>
      <c r="E519" s="326">
        <v>20</v>
      </c>
      <c r="F519" s="157">
        <f>E519*561</f>
        <v>11220</v>
      </c>
      <c r="G519" s="252"/>
    </row>
    <row r="520" spans="1:7" ht="18" customHeight="1">
      <c r="A520" s="260"/>
      <c r="B520" s="259"/>
      <c r="C520" s="174" t="s">
        <v>199</v>
      </c>
      <c r="D520" s="157"/>
      <c r="E520" s="326">
        <v>60</v>
      </c>
      <c r="F520" s="157">
        <v>26520</v>
      </c>
      <c r="G520" s="252"/>
    </row>
    <row r="521" spans="1:7" ht="18" customHeight="1">
      <c r="A521" s="260">
        <v>3</v>
      </c>
      <c r="B521" s="259" t="s">
        <v>159</v>
      </c>
      <c r="C521" s="174" t="s">
        <v>199</v>
      </c>
      <c r="D521" s="157">
        <v>2</v>
      </c>
      <c r="E521" s="326">
        <v>150</v>
      </c>
      <c r="F521" s="157">
        <f>E521*442</f>
        <v>66300</v>
      </c>
      <c r="G521" s="251">
        <f>SUM(F521:F527)</f>
        <v>389469.94</v>
      </c>
    </row>
    <row r="522" spans="1:7" ht="18" customHeight="1">
      <c r="A522" s="260"/>
      <c r="B522" s="259"/>
      <c r="C522" s="174" t="s">
        <v>199</v>
      </c>
      <c r="D522" s="157"/>
      <c r="E522" s="326">
        <v>150</v>
      </c>
      <c r="F522" s="157">
        <v>66300</v>
      </c>
      <c r="G522" s="252"/>
    </row>
    <row r="523" spans="1:7" ht="18" customHeight="1">
      <c r="A523" s="260"/>
      <c r="B523" s="259"/>
      <c r="C523" s="174" t="s">
        <v>199</v>
      </c>
      <c r="D523" s="157">
        <v>4</v>
      </c>
      <c r="E523" s="326">
        <v>150</v>
      </c>
      <c r="F523" s="157">
        <v>66300</v>
      </c>
      <c r="G523" s="252"/>
    </row>
    <row r="524" spans="1:7" ht="30.75" customHeight="1">
      <c r="A524" s="260"/>
      <c r="B524" s="259"/>
      <c r="C524" s="174" t="s">
        <v>330</v>
      </c>
      <c r="D524" s="157">
        <v>5</v>
      </c>
      <c r="E524" s="179">
        <v>3.1</v>
      </c>
      <c r="F524" s="157">
        <f>E524*410</f>
        <v>1271</v>
      </c>
      <c r="G524" s="252"/>
    </row>
    <row r="525" spans="1:7" ht="18" customHeight="1">
      <c r="A525" s="260"/>
      <c r="B525" s="259"/>
      <c r="C525" s="174" t="s">
        <v>386</v>
      </c>
      <c r="D525" s="157">
        <v>15</v>
      </c>
      <c r="E525" s="326">
        <v>1</v>
      </c>
      <c r="F525" s="157">
        <v>10598.94</v>
      </c>
      <c r="G525" s="252"/>
    </row>
    <row r="526" spans="1:7" ht="18" customHeight="1">
      <c r="A526" s="260"/>
      <c r="B526" s="259"/>
      <c r="C526" s="174" t="s">
        <v>502</v>
      </c>
      <c r="D526" s="157"/>
      <c r="E526" s="326">
        <v>250</v>
      </c>
      <c r="F526" s="157">
        <v>162500</v>
      </c>
      <c r="G526" s="252"/>
    </row>
    <row r="527" spans="1:7" ht="18" customHeight="1">
      <c r="A527" s="260"/>
      <c r="B527" s="259"/>
      <c r="C527" s="174" t="s">
        <v>195</v>
      </c>
      <c r="D527" s="157">
        <v>4</v>
      </c>
      <c r="E527" s="326">
        <v>60</v>
      </c>
      <c r="F527" s="157">
        <f>E527*270</f>
        <v>16200</v>
      </c>
      <c r="G527" s="252"/>
    </row>
    <row r="528" spans="1:7" ht="18" customHeight="1">
      <c r="A528" s="260">
        <v>4</v>
      </c>
      <c r="B528" s="259" t="s">
        <v>160</v>
      </c>
      <c r="C528" s="174" t="s">
        <v>199</v>
      </c>
      <c r="D528" s="157">
        <v>2</v>
      </c>
      <c r="E528" s="326">
        <v>30</v>
      </c>
      <c r="F528" s="157">
        <f>E528*442</f>
        <v>13260</v>
      </c>
      <c r="G528" s="251">
        <f>SUM(F528:F531)</f>
        <v>112405</v>
      </c>
    </row>
    <row r="529" spans="1:7" ht="18" customHeight="1">
      <c r="A529" s="260"/>
      <c r="B529" s="259"/>
      <c r="C529" s="174" t="s">
        <v>199</v>
      </c>
      <c r="D529" s="157"/>
      <c r="E529" s="326">
        <v>100</v>
      </c>
      <c r="F529" s="157">
        <v>44200</v>
      </c>
      <c r="G529" s="252"/>
    </row>
    <row r="530" spans="1:7" ht="18" customHeight="1">
      <c r="A530" s="260"/>
      <c r="B530" s="259"/>
      <c r="C530" s="174" t="s">
        <v>195</v>
      </c>
      <c r="D530" s="157">
        <v>4</v>
      </c>
      <c r="E530" s="179">
        <v>140.5</v>
      </c>
      <c r="F530" s="157">
        <f>E530*270</f>
        <v>37935</v>
      </c>
      <c r="G530" s="252"/>
    </row>
    <row r="531" spans="1:7" ht="18" customHeight="1">
      <c r="A531" s="260"/>
      <c r="B531" s="259"/>
      <c r="C531" s="174" t="s">
        <v>195</v>
      </c>
      <c r="D531" s="157"/>
      <c r="E531" s="326">
        <v>63</v>
      </c>
      <c r="F531" s="157">
        <v>17010</v>
      </c>
      <c r="G531" s="252"/>
    </row>
    <row r="532" spans="1:7" ht="18" customHeight="1">
      <c r="A532" s="260">
        <v>5</v>
      </c>
      <c r="B532" s="259" t="s">
        <v>161</v>
      </c>
      <c r="C532" s="174" t="s">
        <v>199</v>
      </c>
      <c r="D532" s="157">
        <v>2</v>
      </c>
      <c r="E532" s="326">
        <v>80</v>
      </c>
      <c r="F532" s="157">
        <f>E532*442</f>
        <v>35360</v>
      </c>
      <c r="G532" s="251">
        <f>SUM(F532:F533)</f>
        <v>37686.87</v>
      </c>
    </row>
    <row r="533" spans="1:7" ht="18" customHeight="1">
      <c r="A533" s="260"/>
      <c r="B533" s="259"/>
      <c r="C533" s="174" t="s">
        <v>456</v>
      </c>
      <c r="D533" s="157"/>
      <c r="E533" s="326">
        <v>1</v>
      </c>
      <c r="F533" s="157">
        <v>2326.87</v>
      </c>
      <c r="G533" s="252"/>
    </row>
    <row r="534" spans="1:7" ht="18" customHeight="1">
      <c r="A534" s="260">
        <v>6</v>
      </c>
      <c r="B534" s="259" t="s">
        <v>162</v>
      </c>
      <c r="C534" s="174" t="s">
        <v>198</v>
      </c>
      <c r="D534" s="157">
        <v>10</v>
      </c>
      <c r="E534" s="326">
        <v>24</v>
      </c>
      <c r="F534" s="157">
        <v>36960</v>
      </c>
      <c r="G534" s="251">
        <f>SUM(F534:F538)</f>
        <v>93656.87</v>
      </c>
    </row>
    <row r="535" spans="1:7" ht="18" customHeight="1">
      <c r="A535" s="260"/>
      <c r="B535" s="259"/>
      <c r="C535" s="174" t="s">
        <v>199</v>
      </c>
      <c r="D535" s="157">
        <v>2</v>
      </c>
      <c r="E535" s="326">
        <v>60</v>
      </c>
      <c r="F535" s="157">
        <f>E535*442</f>
        <v>26520</v>
      </c>
      <c r="G535" s="252"/>
    </row>
    <row r="536" spans="1:7" ht="18" customHeight="1">
      <c r="A536" s="260"/>
      <c r="B536" s="259"/>
      <c r="C536" s="174" t="s">
        <v>195</v>
      </c>
      <c r="D536" s="157">
        <v>4</v>
      </c>
      <c r="E536" s="326">
        <v>20</v>
      </c>
      <c r="F536" s="157">
        <f>E536*270</f>
        <v>5400</v>
      </c>
      <c r="G536" s="252"/>
    </row>
    <row r="537" spans="1:7" ht="18" customHeight="1">
      <c r="A537" s="260"/>
      <c r="B537" s="259"/>
      <c r="C537" s="174" t="s">
        <v>456</v>
      </c>
      <c r="D537" s="157"/>
      <c r="E537" s="326">
        <v>1</v>
      </c>
      <c r="F537" s="157">
        <v>2326.87</v>
      </c>
      <c r="G537" s="252"/>
    </row>
    <row r="538" spans="1:7" ht="18" customHeight="1">
      <c r="A538" s="260"/>
      <c r="B538" s="259"/>
      <c r="C538" s="174" t="s">
        <v>495</v>
      </c>
      <c r="D538" s="157"/>
      <c r="E538" s="326"/>
      <c r="F538" s="157">
        <v>22450</v>
      </c>
      <c r="G538" s="253"/>
    </row>
    <row r="539" spans="1:7" ht="18" customHeight="1">
      <c r="A539" s="260">
        <v>7</v>
      </c>
      <c r="B539" s="259" t="s">
        <v>163</v>
      </c>
      <c r="C539" s="174" t="s">
        <v>199</v>
      </c>
      <c r="D539" s="157">
        <v>2</v>
      </c>
      <c r="E539" s="326">
        <v>20</v>
      </c>
      <c r="F539" s="157">
        <f>E539*442</f>
        <v>8840</v>
      </c>
      <c r="G539" s="254">
        <f>SUM(F539:F543)</f>
        <v>55776.869999999995</v>
      </c>
    </row>
    <row r="540" spans="1:7" ht="18" customHeight="1">
      <c r="A540" s="260"/>
      <c r="B540" s="259"/>
      <c r="C540" s="174" t="s">
        <v>195</v>
      </c>
      <c r="D540" s="157">
        <v>4</v>
      </c>
      <c r="E540" s="326">
        <v>40</v>
      </c>
      <c r="F540" s="157">
        <f>E540*270</f>
        <v>10800</v>
      </c>
      <c r="G540" s="254"/>
    </row>
    <row r="541" spans="1:7" ht="18" customHeight="1">
      <c r="A541" s="260"/>
      <c r="B541" s="259"/>
      <c r="C541" s="174" t="s">
        <v>195</v>
      </c>
      <c r="D541" s="157"/>
      <c r="E541" s="326">
        <v>18</v>
      </c>
      <c r="F541" s="157">
        <v>4860</v>
      </c>
      <c r="G541" s="254"/>
    </row>
    <row r="542" spans="1:7" ht="18" customHeight="1">
      <c r="A542" s="260"/>
      <c r="B542" s="259"/>
      <c r="C542" s="174" t="s">
        <v>456</v>
      </c>
      <c r="D542" s="157"/>
      <c r="E542" s="326">
        <v>1</v>
      </c>
      <c r="F542" s="157">
        <v>2326.87</v>
      </c>
      <c r="G542" s="254"/>
    </row>
    <row r="543" spans="1:7" ht="18" customHeight="1">
      <c r="A543" s="260"/>
      <c r="B543" s="259"/>
      <c r="C543" s="174" t="s">
        <v>495</v>
      </c>
      <c r="D543" s="157"/>
      <c r="E543" s="326"/>
      <c r="F543" s="157">
        <v>28950</v>
      </c>
      <c r="G543" s="254"/>
    </row>
    <row r="544" spans="1:7" ht="18" customHeight="1">
      <c r="A544" s="248">
        <v>8</v>
      </c>
      <c r="B544" s="248" t="s">
        <v>164</v>
      </c>
      <c r="C544" s="174" t="s">
        <v>195</v>
      </c>
      <c r="D544" s="157">
        <v>4</v>
      </c>
      <c r="E544" s="326">
        <v>80</v>
      </c>
      <c r="F544" s="157">
        <f>E544*270</f>
        <v>21600</v>
      </c>
      <c r="G544" s="252">
        <f>SUM(F544:F546)</f>
        <v>56291.97</v>
      </c>
    </row>
    <row r="545" spans="1:7" ht="18" customHeight="1">
      <c r="A545" s="249"/>
      <c r="B545" s="249"/>
      <c r="C545" s="174" t="s">
        <v>456</v>
      </c>
      <c r="D545" s="157"/>
      <c r="E545" s="326">
        <v>1</v>
      </c>
      <c r="F545" s="157">
        <v>2326.87</v>
      </c>
      <c r="G545" s="252"/>
    </row>
    <row r="546" spans="1:7" ht="18" customHeight="1">
      <c r="A546" s="250"/>
      <c r="B546" s="250"/>
      <c r="C546" s="174" t="s">
        <v>216</v>
      </c>
      <c r="D546" s="157"/>
      <c r="E546" s="326">
        <v>1</v>
      </c>
      <c r="F546" s="157">
        <v>32365.1</v>
      </c>
      <c r="G546" s="252"/>
    </row>
    <row r="547" spans="1:7" ht="18" customHeight="1">
      <c r="A547" s="156">
        <v>9</v>
      </c>
      <c r="B547" s="229" t="s">
        <v>165</v>
      </c>
      <c r="C547" s="174" t="s">
        <v>456</v>
      </c>
      <c r="D547" s="157"/>
      <c r="E547" s="326">
        <v>1</v>
      </c>
      <c r="F547" s="157">
        <v>2326.87</v>
      </c>
      <c r="G547" s="157">
        <f>F547</f>
        <v>2326.87</v>
      </c>
    </row>
    <row r="548" spans="1:7" ht="18" customHeight="1">
      <c r="A548" s="260">
        <v>10</v>
      </c>
      <c r="B548" s="259" t="s">
        <v>166</v>
      </c>
      <c r="C548" s="174" t="s">
        <v>199</v>
      </c>
      <c r="D548" s="157">
        <v>2</v>
      </c>
      <c r="E548" s="326">
        <v>80</v>
      </c>
      <c r="F548" s="157">
        <f>E548*442</f>
        <v>35360</v>
      </c>
      <c r="G548" s="251">
        <f>SUM(F548:F552)</f>
        <v>99331</v>
      </c>
    </row>
    <row r="549" spans="1:7" ht="18" customHeight="1">
      <c r="A549" s="260"/>
      <c r="B549" s="259"/>
      <c r="C549" s="174" t="s">
        <v>195</v>
      </c>
      <c r="D549" s="157"/>
      <c r="E549" s="326">
        <v>54</v>
      </c>
      <c r="F549" s="157">
        <v>14580</v>
      </c>
      <c r="G549" s="252"/>
    </row>
    <row r="550" spans="1:7" ht="18" customHeight="1">
      <c r="A550" s="260"/>
      <c r="B550" s="259"/>
      <c r="C550" s="174" t="s">
        <v>199</v>
      </c>
      <c r="D550" s="157">
        <v>4</v>
      </c>
      <c r="E550" s="326">
        <v>60</v>
      </c>
      <c r="F550" s="157">
        <v>26520</v>
      </c>
      <c r="G550" s="252"/>
    </row>
    <row r="551" spans="1:7" ht="18" customHeight="1">
      <c r="A551" s="260"/>
      <c r="B551" s="259"/>
      <c r="C551" s="174" t="s">
        <v>195</v>
      </c>
      <c r="D551" s="157">
        <v>4</v>
      </c>
      <c r="E551" s="326">
        <v>80</v>
      </c>
      <c r="F551" s="157">
        <f>E551*270</f>
        <v>21600</v>
      </c>
      <c r="G551" s="252"/>
    </row>
    <row r="552" spans="1:7" ht="30.75" customHeight="1">
      <c r="A552" s="260"/>
      <c r="B552" s="259"/>
      <c r="C552" s="174" t="s">
        <v>220</v>
      </c>
      <c r="D552" s="157"/>
      <c r="E552" s="179">
        <v>3.1</v>
      </c>
      <c r="F552" s="157">
        <v>1271</v>
      </c>
      <c r="G552" s="253"/>
    </row>
    <row r="553" spans="1:7" ht="18" customHeight="1">
      <c r="A553" s="260">
        <v>11</v>
      </c>
      <c r="B553" s="259" t="s">
        <v>167</v>
      </c>
      <c r="C553" s="174" t="s">
        <v>216</v>
      </c>
      <c r="D553" s="157">
        <v>16</v>
      </c>
      <c r="E553" s="157"/>
      <c r="F553" s="157">
        <v>32365.1</v>
      </c>
      <c r="G553" s="251">
        <f>SUM(F553:F554)</f>
        <v>34691.97</v>
      </c>
    </row>
    <row r="554" spans="1:7" ht="18" customHeight="1">
      <c r="A554" s="260"/>
      <c r="B554" s="259"/>
      <c r="C554" s="174" t="s">
        <v>456</v>
      </c>
      <c r="D554" s="157"/>
      <c r="E554" s="326">
        <v>1</v>
      </c>
      <c r="F554" s="157">
        <v>2326.87</v>
      </c>
      <c r="G554" s="252"/>
    </row>
    <row r="555" spans="1:7" ht="18" customHeight="1">
      <c r="A555" s="260">
        <v>12</v>
      </c>
      <c r="B555" s="259" t="s">
        <v>168</v>
      </c>
      <c r="C555" s="174" t="s">
        <v>199</v>
      </c>
      <c r="D555" s="157">
        <v>2</v>
      </c>
      <c r="E555" s="326">
        <v>60</v>
      </c>
      <c r="F555" s="157">
        <f>E555*442</f>
        <v>26520</v>
      </c>
      <c r="G555" s="251">
        <f>SUM(F555:F559)</f>
        <v>65156.87</v>
      </c>
    </row>
    <row r="556" spans="1:7" ht="18" customHeight="1">
      <c r="A556" s="260"/>
      <c r="B556" s="259"/>
      <c r="C556" s="174" t="s">
        <v>199</v>
      </c>
      <c r="D556" s="157"/>
      <c r="E556" s="326">
        <v>40</v>
      </c>
      <c r="F556" s="157">
        <v>17680</v>
      </c>
      <c r="G556" s="252"/>
    </row>
    <row r="557" spans="1:7" ht="18" customHeight="1">
      <c r="A557" s="260"/>
      <c r="B557" s="259"/>
      <c r="C557" s="174" t="s">
        <v>456</v>
      </c>
      <c r="D557" s="157"/>
      <c r="E557" s="326">
        <v>1</v>
      </c>
      <c r="F557" s="157">
        <v>2326.87</v>
      </c>
      <c r="G557" s="252"/>
    </row>
    <row r="558" spans="1:7" ht="18" customHeight="1">
      <c r="A558" s="260"/>
      <c r="B558" s="259"/>
      <c r="C558" s="174" t="s">
        <v>195</v>
      </c>
      <c r="D558" s="157"/>
      <c r="E558" s="326">
        <v>30</v>
      </c>
      <c r="F558" s="157">
        <f>E558*270</f>
        <v>8100</v>
      </c>
      <c r="G558" s="252"/>
    </row>
    <row r="559" spans="1:7" ht="18" customHeight="1">
      <c r="A559" s="260"/>
      <c r="B559" s="259"/>
      <c r="C559" s="174" t="s">
        <v>195</v>
      </c>
      <c r="D559" s="157"/>
      <c r="E559" s="326">
        <v>39</v>
      </c>
      <c r="F559" s="157">
        <v>10530</v>
      </c>
      <c r="G559" s="252"/>
    </row>
    <row r="560" spans="1:7" ht="18" customHeight="1">
      <c r="A560" s="260">
        <v>13</v>
      </c>
      <c r="B560" s="259" t="s">
        <v>169</v>
      </c>
      <c r="C560" s="174" t="s">
        <v>199</v>
      </c>
      <c r="D560" s="157">
        <v>2</v>
      </c>
      <c r="E560" s="326">
        <v>20</v>
      </c>
      <c r="F560" s="157">
        <f>E560*442</f>
        <v>8840</v>
      </c>
      <c r="G560" s="251">
        <f>SUM(F560:F562)</f>
        <v>43531.97</v>
      </c>
    </row>
    <row r="561" spans="1:7" ht="18" customHeight="1">
      <c r="A561" s="260"/>
      <c r="B561" s="259"/>
      <c r="C561" s="174" t="s">
        <v>456</v>
      </c>
      <c r="D561" s="157"/>
      <c r="E561" s="326">
        <v>1</v>
      </c>
      <c r="F561" s="157">
        <v>2326.87</v>
      </c>
      <c r="G561" s="252"/>
    </row>
    <row r="562" spans="1:7" ht="18" customHeight="1">
      <c r="A562" s="260"/>
      <c r="B562" s="259"/>
      <c r="C562" s="174" t="s">
        <v>498</v>
      </c>
      <c r="D562" s="157"/>
      <c r="E562" s="326"/>
      <c r="F562" s="157">
        <v>32365.1</v>
      </c>
      <c r="G562" s="252"/>
    </row>
    <row r="563" spans="1:7" ht="18" customHeight="1">
      <c r="A563" s="260">
        <v>14</v>
      </c>
      <c r="B563" s="259" t="s">
        <v>170</v>
      </c>
      <c r="C563" s="174" t="s">
        <v>195</v>
      </c>
      <c r="D563" s="157">
        <v>4</v>
      </c>
      <c r="E563" s="326">
        <v>100</v>
      </c>
      <c r="F563" s="157">
        <f>E563*270</f>
        <v>27000</v>
      </c>
      <c r="G563" s="251">
        <f>SUM(F563:F567)</f>
        <v>104051.97</v>
      </c>
    </row>
    <row r="564" spans="1:7" ht="18" customHeight="1">
      <c r="A564" s="260"/>
      <c r="B564" s="259"/>
      <c r="C564" s="174" t="s">
        <v>195</v>
      </c>
      <c r="D564" s="157"/>
      <c r="E564" s="326">
        <v>20</v>
      </c>
      <c r="F564" s="157">
        <v>5400</v>
      </c>
      <c r="G564" s="252"/>
    </row>
    <row r="565" spans="1:7" ht="18" customHeight="1">
      <c r="A565" s="260"/>
      <c r="B565" s="259"/>
      <c r="C565" s="174" t="s">
        <v>216</v>
      </c>
      <c r="D565" s="157">
        <v>16</v>
      </c>
      <c r="E565" s="326"/>
      <c r="F565" s="157">
        <v>32365.1</v>
      </c>
      <c r="G565" s="252"/>
    </row>
    <row r="566" spans="1:7" ht="18" customHeight="1">
      <c r="A566" s="260"/>
      <c r="B566" s="259"/>
      <c r="C566" s="174" t="s">
        <v>456</v>
      </c>
      <c r="D566" s="157"/>
      <c r="E566" s="326">
        <v>1</v>
      </c>
      <c r="F566" s="157">
        <v>2326.87</v>
      </c>
      <c r="G566" s="252"/>
    </row>
    <row r="567" spans="1:7" ht="18" customHeight="1">
      <c r="A567" s="260"/>
      <c r="B567" s="259"/>
      <c r="C567" s="174" t="s">
        <v>198</v>
      </c>
      <c r="D567" s="157">
        <v>10</v>
      </c>
      <c r="E567" s="326">
        <v>21</v>
      </c>
      <c r="F567" s="157">
        <v>36960</v>
      </c>
      <c r="G567" s="252"/>
    </row>
    <row r="568" spans="1:7" ht="18" customHeight="1">
      <c r="A568" s="260">
        <v>15</v>
      </c>
      <c r="B568" s="259" t="s">
        <v>171</v>
      </c>
      <c r="C568" s="174" t="s">
        <v>257</v>
      </c>
      <c r="D568" s="157">
        <v>16</v>
      </c>
      <c r="E568" s="326">
        <v>2</v>
      </c>
      <c r="F568" s="157">
        <v>64730.2</v>
      </c>
      <c r="G568" s="251">
        <f>SUM(F568:F570)</f>
        <v>82090.2</v>
      </c>
    </row>
    <row r="569" spans="1:7" ht="18" customHeight="1">
      <c r="A569" s="260"/>
      <c r="B569" s="259"/>
      <c r="C569" s="174" t="s">
        <v>199</v>
      </c>
      <c r="D569" s="157">
        <v>2</v>
      </c>
      <c r="E569" s="326">
        <v>30</v>
      </c>
      <c r="F569" s="157">
        <f>E569*442</f>
        <v>13260</v>
      </c>
      <c r="G569" s="252"/>
    </row>
    <row r="570" spans="1:7" ht="35.25" customHeight="1">
      <c r="A570" s="260"/>
      <c r="B570" s="259"/>
      <c r="C570" s="174" t="s">
        <v>220</v>
      </c>
      <c r="D570" s="157">
        <v>5</v>
      </c>
      <c r="E570" s="326">
        <v>10</v>
      </c>
      <c r="F570" s="157">
        <f>E570*410</f>
        <v>4100</v>
      </c>
      <c r="G570" s="252"/>
    </row>
    <row r="571" spans="1:7" ht="18" customHeight="1">
      <c r="A571" s="260">
        <v>16</v>
      </c>
      <c r="B571" s="259" t="s">
        <v>172</v>
      </c>
      <c r="C571" s="174" t="s">
        <v>207</v>
      </c>
      <c r="D571" s="157">
        <v>8</v>
      </c>
      <c r="E571" s="326">
        <v>150</v>
      </c>
      <c r="F571" s="157">
        <f>E571*561</f>
        <v>84150</v>
      </c>
      <c r="G571" s="251">
        <f>SUM(F571:F573)</f>
        <v>98910</v>
      </c>
    </row>
    <row r="572" spans="1:7" ht="32.25" customHeight="1">
      <c r="A572" s="260"/>
      <c r="B572" s="259"/>
      <c r="C572" s="174" t="s">
        <v>220</v>
      </c>
      <c r="D572" s="157">
        <v>5</v>
      </c>
      <c r="E572" s="326">
        <v>24</v>
      </c>
      <c r="F572" s="157">
        <f>E572*410</f>
        <v>9840</v>
      </c>
      <c r="G572" s="252"/>
    </row>
    <row r="573" spans="1:7" ht="33" customHeight="1">
      <c r="A573" s="260"/>
      <c r="B573" s="259"/>
      <c r="C573" s="174" t="s">
        <v>220</v>
      </c>
      <c r="D573" s="157"/>
      <c r="E573" s="326">
        <v>12</v>
      </c>
      <c r="F573" s="157">
        <v>4920</v>
      </c>
      <c r="G573" s="252"/>
    </row>
    <row r="574" spans="1:7" ht="18" customHeight="1">
      <c r="A574" s="156">
        <v>17</v>
      </c>
      <c r="B574" s="229" t="s">
        <v>173</v>
      </c>
      <c r="C574" s="174" t="s">
        <v>216</v>
      </c>
      <c r="D574" s="157">
        <v>16</v>
      </c>
      <c r="E574" s="326">
        <v>1</v>
      </c>
      <c r="F574" s="157">
        <v>32365.1</v>
      </c>
      <c r="G574" s="176">
        <f>F574</f>
        <v>32365.1</v>
      </c>
    </row>
    <row r="575" spans="1:7" ht="18" customHeight="1">
      <c r="A575" s="155">
        <v>18</v>
      </c>
      <c r="B575" s="178" t="s">
        <v>174</v>
      </c>
      <c r="C575" s="174"/>
      <c r="D575" s="157">
        <v>17</v>
      </c>
      <c r="E575" s="326"/>
      <c r="F575" s="157"/>
      <c r="G575" s="175">
        <f>F575</f>
        <v>0</v>
      </c>
    </row>
    <row r="576" spans="1:7" ht="18" customHeight="1">
      <c r="A576" s="260">
        <v>19</v>
      </c>
      <c r="B576" s="259" t="s">
        <v>175</v>
      </c>
      <c r="C576" s="174" t="s">
        <v>207</v>
      </c>
      <c r="D576" s="157">
        <v>8</v>
      </c>
      <c r="E576" s="326">
        <v>5</v>
      </c>
      <c r="F576" s="157">
        <f>E576*561</f>
        <v>2805</v>
      </c>
      <c r="G576" s="251">
        <f>SUM(F576:F578)</f>
        <v>32895</v>
      </c>
    </row>
    <row r="577" spans="1:7" ht="18" customHeight="1">
      <c r="A577" s="260"/>
      <c r="B577" s="259"/>
      <c r="C577" s="174" t="s">
        <v>199</v>
      </c>
      <c r="D577" s="157">
        <v>2</v>
      </c>
      <c r="E577" s="326">
        <v>30</v>
      </c>
      <c r="F577" s="157">
        <f>E577*442</f>
        <v>13260</v>
      </c>
      <c r="G577" s="252"/>
    </row>
    <row r="578" spans="1:7" ht="18" customHeight="1">
      <c r="A578" s="260"/>
      <c r="B578" s="259"/>
      <c r="C578" s="174" t="s">
        <v>207</v>
      </c>
      <c r="D578" s="157"/>
      <c r="E578" s="326">
        <v>30</v>
      </c>
      <c r="F578" s="157">
        <v>16830</v>
      </c>
      <c r="G578" s="252"/>
    </row>
    <row r="579" spans="1:7" ht="18" customHeight="1">
      <c r="A579" s="260">
        <v>20</v>
      </c>
      <c r="B579" s="259" t="s">
        <v>176</v>
      </c>
      <c r="C579" s="174" t="s">
        <v>207</v>
      </c>
      <c r="D579" s="157"/>
      <c r="E579" s="326">
        <v>152</v>
      </c>
      <c r="F579" s="157">
        <f>E579*561</f>
        <v>85272</v>
      </c>
      <c r="G579" s="251">
        <f>SUM(F579:F580)</f>
        <v>92652</v>
      </c>
    </row>
    <row r="580" spans="1:7" ht="32.25" customHeight="1">
      <c r="A580" s="260"/>
      <c r="B580" s="259"/>
      <c r="C580" s="174" t="s">
        <v>330</v>
      </c>
      <c r="D580" s="157">
        <v>5</v>
      </c>
      <c r="E580" s="326">
        <v>18</v>
      </c>
      <c r="F580" s="157">
        <f>E580*410</f>
        <v>7380</v>
      </c>
      <c r="G580" s="252"/>
    </row>
    <row r="581" spans="1:7" ht="18" customHeight="1">
      <c r="A581" s="260">
        <v>21</v>
      </c>
      <c r="B581" s="259" t="s">
        <v>177</v>
      </c>
      <c r="C581" s="174" t="s">
        <v>257</v>
      </c>
      <c r="D581" s="157">
        <v>16</v>
      </c>
      <c r="E581" s="326">
        <v>2</v>
      </c>
      <c r="F581" s="157">
        <v>64730.2</v>
      </c>
      <c r="G581" s="251">
        <f>SUM(F581:F585)</f>
        <v>116750.2</v>
      </c>
    </row>
    <row r="582" spans="1:7" ht="31.5" customHeight="1">
      <c r="A582" s="260"/>
      <c r="B582" s="259"/>
      <c r="C582" s="174" t="s">
        <v>330</v>
      </c>
      <c r="D582" s="157">
        <v>5</v>
      </c>
      <c r="E582" s="326">
        <v>35</v>
      </c>
      <c r="F582" s="157">
        <f>E582*410</f>
        <v>14350</v>
      </c>
      <c r="G582" s="252"/>
    </row>
    <row r="583" spans="1:7" ht="32.25" customHeight="1">
      <c r="A583" s="260"/>
      <c r="B583" s="259"/>
      <c r="C583" s="174" t="s">
        <v>330</v>
      </c>
      <c r="D583" s="157">
        <v>1</v>
      </c>
      <c r="E583" s="326">
        <v>10</v>
      </c>
      <c r="F583" s="157">
        <v>4100</v>
      </c>
      <c r="G583" s="252"/>
    </row>
    <row r="584" spans="1:7" ht="18" customHeight="1">
      <c r="A584" s="260"/>
      <c r="B584" s="259"/>
      <c r="C584" s="174" t="s">
        <v>198</v>
      </c>
      <c r="D584" s="157">
        <v>10</v>
      </c>
      <c r="E584" s="326">
        <v>3</v>
      </c>
      <c r="F584" s="157">
        <v>4170</v>
      </c>
      <c r="G584" s="252"/>
    </row>
    <row r="585" spans="1:7" ht="18" customHeight="1">
      <c r="A585" s="260"/>
      <c r="B585" s="259"/>
      <c r="C585" s="174" t="s">
        <v>203</v>
      </c>
      <c r="D585" s="157">
        <v>1</v>
      </c>
      <c r="E585" s="326">
        <v>7</v>
      </c>
      <c r="F585" s="157">
        <f>E585*4200</f>
        <v>29400</v>
      </c>
      <c r="G585" s="252"/>
    </row>
    <row r="586" spans="1:7" ht="18" customHeight="1">
      <c r="A586" s="155">
        <v>22</v>
      </c>
      <c r="B586" s="178" t="s">
        <v>178</v>
      </c>
      <c r="C586" s="174"/>
      <c r="D586" s="157"/>
      <c r="E586" s="326"/>
      <c r="F586" s="157"/>
      <c r="G586" s="175">
        <f>F586</f>
        <v>0</v>
      </c>
    </row>
    <row r="587" spans="1:7" ht="18" customHeight="1">
      <c r="A587" s="155">
        <v>23</v>
      </c>
      <c r="B587" s="178" t="s">
        <v>179</v>
      </c>
      <c r="C587" s="174"/>
      <c r="D587" s="157"/>
      <c r="E587" s="326"/>
      <c r="F587" s="157"/>
      <c r="G587" s="175">
        <f>F587</f>
        <v>0</v>
      </c>
    </row>
    <row r="588" spans="1:7" ht="18" customHeight="1">
      <c r="A588" s="260">
        <v>24</v>
      </c>
      <c r="B588" s="259" t="s">
        <v>180</v>
      </c>
      <c r="C588" s="174" t="s">
        <v>198</v>
      </c>
      <c r="D588" s="157">
        <v>10</v>
      </c>
      <c r="E588" s="326">
        <v>12</v>
      </c>
      <c r="F588" s="157">
        <v>21195</v>
      </c>
      <c r="G588" s="251">
        <f>SUM(F588:F589)</f>
        <v>30035</v>
      </c>
    </row>
    <row r="589" spans="1:7" ht="18" customHeight="1">
      <c r="A589" s="260"/>
      <c r="B589" s="259"/>
      <c r="C589" s="174" t="s">
        <v>199</v>
      </c>
      <c r="D589" s="157"/>
      <c r="E589" s="326">
        <v>20</v>
      </c>
      <c r="F589" s="157">
        <v>8840</v>
      </c>
      <c r="G589" s="252"/>
    </row>
    <row r="590" spans="1:7" ht="29.25" customHeight="1">
      <c r="A590" s="260">
        <v>25</v>
      </c>
      <c r="B590" s="259" t="s">
        <v>181</v>
      </c>
      <c r="C590" s="174" t="s">
        <v>220</v>
      </c>
      <c r="D590" s="157">
        <v>5</v>
      </c>
      <c r="E590" s="326">
        <v>8</v>
      </c>
      <c r="F590" s="157">
        <f>E590*410</f>
        <v>3280</v>
      </c>
      <c r="G590" s="251">
        <f>SUM(F590:F593)</f>
        <v>86924</v>
      </c>
    </row>
    <row r="591" spans="1:7" ht="18" customHeight="1">
      <c r="A591" s="260"/>
      <c r="B591" s="259"/>
      <c r="C591" s="174" t="s">
        <v>199</v>
      </c>
      <c r="D591" s="157">
        <v>2</v>
      </c>
      <c r="E591" s="326">
        <v>30</v>
      </c>
      <c r="F591" s="157">
        <f>E591*442</f>
        <v>13260</v>
      </c>
      <c r="G591" s="252"/>
    </row>
    <row r="592" spans="1:7" ht="18" customHeight="1">
      <c r="A592" s="260"/>
      <c r="B592" s="259"/>
      <c r="C592" s="174" t="s">
        <v>207</v>
      </c>
      <c r="D592" s="157">
        <v>8</v>
      </c>
      <c r="E592" s="326">
        <v>124</v>
      </c>
      <c r="F592" s="157">
        <f>E592*561</f>
        <v>69564</v>
      </c>
      <c r="G592" s="252"/>
    </row>
    <row r="593" spans="1:7" ht="33" customHeight="1">
      <c r="A593" s="260"/>
      <c r="B593" s="259"/>
      <c r="C593" s="174" t="s">
        <v>220</v>
      </c>
      <c r="D593" s="157">
        <v>5</v>
      </c>
      <c r="E593" s="326">
        <v>2</v>
      </c>
      <c r="F593" s="157">
        <f>E593*410</f>
        <v>820</v>
      </c>
      <c r="G593" s="253"/>
    </row>
    <row r="594" spans="1:7" ht="18" customHeight="1">
      <c r="A594" s="155">
        <v>26</v>
      </c>
      <c r="B594" s="178" t="s">
        <v>182</v>
      </c>
      <c r="C594" s="174" t="s">
        <v>257</v>
      </c>
      <c r="D594" s="157">
        <v>16</v>
      </c>
      <c r="E594" s="326">
        <v>1</v>
      </c>
      <c r="F594" s="157">
        <v>64730.2</v>
      </c>
      <c r="G594" s="175">
        <f>F594</f>
        <v>64730.2</v>
      </c>
    </row>
    <row r="595" spans="1:7" ht="18" customHeight="1">
      <c r="A595" s="155">
        <v>27</v>
      </c>
      <c r="B595" s="178" t="s">
        <v>183</v>
      </c>
      <c r="C595" s="174" t="s">
        <v>199</v>
      </c>
      <c r="D595" s="157"/>
      <c r="E595" s="326">
        <v>10</v>
      </c>
      <c r="F595" s="157">
        <f>E595*442</f>
        <v>4420</v>
      </c>
      <c r="G595" s="175">
        <f>F595</f>
        <v>4420</v>
      </c>
    </row>
    <row r="596" spans="1:7" ht="18" customHeight="1">
      <c r="A596" s="155">
        <v>28</v>
      </c>
      <c r="B596" s="178" t="s">
        <v>184</v>
      </c>
      <c r="C596" s="174" t="s">
        <v>199</v>
      </c>
      <c r="D596" s="157"/>
      <c r="E596" s="326">
        <v>30</v>
      </c>
      <c r="F596" s="157">
        <f>E596*442</f>
        <v>13260</v>
      </c>
      <c r="G596" s="175">
        <f>F596</f>
        <v>13260</v>
      </c>
    </row>
    <row r="597" spans="1:7" ht="32.25" customHeight="1">
      <c r="A597" s="161"/>
      <c r="B597" s="162"/>
      <c r="C597" s="220"/>
      <c r="D597" s="158"/>
      <c r="E597" s="160"/>
      <c r="F597" s="164">
        <f>SUM(F506:F596)</f>
        <v>2119269.3800000013</v>
      </c>
      <c r="G597" s="159"/>
    </row>
    <row r="598" spans="1:7" ht="51.75" customHeight="1">
      <c r="A598" s="161"/>
      <c r="B598" s="162"/>
      <c r="C598" s="174"/>
      <c r="D598" s="157"/>
      <c r="E598" s="163"/>
      <c r="F598" s="158">
        <f>F113+F270+F378+F483+F504+F597</f>
        <v>17264076.82</v>
      </c>
      <c r="G598" s="158"/>
    </row>
    <row r="599" spans="1:7" ht="15.75">
      <c r="A599" s="165"/>
      <c r="B599" s="162"/>
      <c r="C599" s="223"/>
      <c r="D599" s="162"/>
      <c r="E599" s="167"/>
      <c r="F599" s="168"/>
      <c r="G599" s="168"/>
    </row>
    <row r="600" spans="1:7" ht="15.75">
      <c r="A600" s="268" t="s">
        <v>520</v>
      </c>
      <c r="B600" s="268"/>
      <c r="C600" s="268"/>
      <c r="D600" s="268"/>
      <c r="E600" s="268"/>
      <c r="F600" s="268"/>
      <c r="G600" s="268"/>
    </row>
    <row r="601" spans="1:7" ht="15.75">
      <c r="A601" s="165"/>
      <c r="B601" s="162"/>
      <c r="C601" s="228"/>
      <c r="D601" s="161"/>
      <c r="E601" s="165"/>
      <c r="F601" s="166"/>
      <c r="G601" s="166"/>
    </row>
    <row r="602" spans="1:7" ht="15.75">
      <c r="A602" s="165"/>
      <c r="B602" s="169"/>
      <c r="C602" s="222"/>
      <c r="D602" s="165"/>
      <c r="E602" s="165"/>
      <c r="F602" s="166"/>
      <c r="G602" s="166"/>
    </row>
    <row r="603" spans="1:7" ht="15.75">
      <c r="A603" s="161"/>
      <c r="B603" s="162"/>
      <c r="C603" s="228"/>
      <c r="D603" s="161"/>
      <c r="E603" s="162"/>
      <c r="F603" s="170"/>
      <c r="G603" s="170"/>
    </row>
    <row r="604" spans="1:7" ht="15.75">
      <c r="A604" s="165"/>
      <c r="B604" s="166"/>
      <c r="C604" s="222"/>
      <c r="D604" s="165"/>
      <c r="E604" s="166"/>
      <c r="F604" s="166"/>
      <c r="G604" s="166"/>
    </row>
    <row r="605" spans="1:7" ht="15">
      <c r="A605" s="169"/>
      <c r="B605" s="169"/>
      <c r="C605" s="172"/>
      <c r="D605" s="169"/>
      <c r="E605" s="171"/>
      <c r="F605" s="171"/>
      <c r="G605" s="171"/>
    </row>
    <row r="606" spans="1:7" ht="15">
      <c r="A606" s="169"/>
      <c r="B606" s="172"/>
      <c r="C606" s="172"/>
      <c r="D606" s="169"/>
      <c r="E606" s="169"/>
      <c r="F606" s="171"/>
      <c r="G606" s="171"/>
    </row>
    <row r="607" spans="1:7" ht="15">
      <c r="A607" s="169"/>
      <c r="B607" s="169" t="s">
        <v>187</v>
      </c>
      <c r="C607" s="172"/>
      <c r="D607" s="169"/>
      <c r="E607" s="171"/>
      <c r="F607" s="171"/>
      <c r="G607" s="171"/>
    </row>
    <row r="608" spans="1:7" ht="15">
      <c r="A608" s="169"/>
      <c r="B608" s="169" t="s">
        <v>188</v>
      </c>
      <c r="C608" s="172"/>
      <c r="D608" s="169"/>
      <c r="E608" s="171"/>
      <c r="F608" s="171"/>
      <c r="G608" s="171"/>
    </row>
    <row r="609" spans="1:7" ht="15">
      <c r="A609" s="169"/>
      <c r="B609" s="169"/>
      <c r="C609" s="172"/>
      <c r="D609" s="169"/>
      <c r="E609" s="171"/>
      <c r="F609" s="171"/>
      <c r="G609" s="171"/>
    </row>
    <row r="610" spans="5:7" ht="15">
      <c r="E610" s="173"/>
      <c r="F610" s="173"/>
      <c r="G610" s="173"/>
    </row>
    <row r="611" spans="5:7" ht="15">
      <c r="E611" s="173"/>
      <c r="F611" s="173"/>
      <c r="G611" s="173"/>
    </row>
    <row r="612" spans="5:7" ht="15">
      <c r="E612" s="173"/>
      <c r="F612" s="173"/>
      <c r="G612" s="173"/>
    </row>
    <row r="613" spans="5:7" ht="15">
      <c r="E613" s="173"/>
      <c r="F613" s="173"/>
      <c r="G613" s="173"/>
    </row>
    <row r="614" spans="5:7" ht="15">
      <c r="E614" s="173"/>
      <c r="F614" s="173"/>
      <c r="G614" s="173"/>
    </row>
    <row r="615" spans="5:7" ht="15">
      <c r="E615" s="173"/>
      <c r="F615" s="173"/>
      <c r="G615" s="173"/>
    </row>
    <row r="616" spans="5:7" ht="15">
      <c r="E616" s="173"/>
      <c r="F616" s="173"/>
      <c r="G616" s="173"/>
    </row>
    <row r="617" spans="5:7" ht="15">
      <c r="E617" s="173"/>
      <c r="F617" s="173"/>
      <c r="G617" s="173"/>
    </row>
    <row r="618" spans="6:7" ht="15">
      <c r="F618" s="173"/>
      <c r="G618" s="173"/>
    </row>
    <row r="619" spans="6:7" ht="15">
      <c r="F619" s="173"/>
      <c r="G619" s="173"/>
    </row>
    <row r="620" spans="5:7" ht="15">
      <c r="E620" s="173"/>
      <c r="F620" s="173"/>
      <c r="G620" s="173"/>
    </row>
    <row r="621" spans="3:7" ht="15">
      <c r="C621" s="172"/>
      <c r="D621" s="169"/>
      <c r="E621" s="173"/>
      <c r="F621" s="173"/>
      <c r="G621" s="173"/>
    </row>
    <row r="622" spans="5:7" ht="15">
      <c r="E622" s="173"/>
      <c r="F622" s="173"/>
      <c r="G622" s="173"/>
    </row>
    <row r="623" spans="6:7" ht="15">
      <c r="F623" s="173"/>
      <c r="G623" s="173"/>
    </row>
    <row r="624" spans="6:7" ht="15">
      <c r="F624" s="173"/>
      <c r="G624" s="173"/>
    </row>
    <row r="625" spans="6:7" ht="15">
      <c r="F625" s="173"/>
      <c r="G625" s="173"/>
    </row>
    <row r="626" spans="6:7" ht="15">
      <c r="F626" s="173"/>
      <c r="G626" s="173"/>
    </row>
    <row r="627" spans="6:7" ht="15">
      <c r="F627" s="173"/>
      <c r="G627" s="173"/>
    </row>
    <row r="628" spans="6:7" ht="15">
      <c r="F628" s="173"/>
      <c r="G628" s="173"/>
    </row>
    <row r="629" spans="6:7" ht="15">
      <c r="F629" s="173"/>
      <c r="G629" s="173"/>
    </row>
    <row r="630" spans="6:7" ht="15">
      <c r="F630" s="173"/>
      <c r="G630" s="173"/>
    </row>
    <row r="631" spans="6:7" ht="15">
      <c r="F631" s="173"/>
      <c r="G631" s="173"/>
    </row>
    <row r="632" spans="6:7" ht="15">
      <c r="F632" s="173"/>
      <c r="G632" s="173"/>
    </row>
    <row r="633" spans="6:7" ht="15">
      <c r="F633" s="173"/>
      <c r="G633" s="173"/>
    </row>
    <row r="634" spans="6:7" ht="15">
      <c r="F634" s="173"/>
      <c r="G634" s="173"/>
    </row>
    <row r="635" spans="6:7" ht="15">
      <c r="F635" s="173"/>
      <c r="G635" s="173"/>
    </row>
    <row r="636" spans="6:7" ht="15">
      <c r="F636" s="173"/>
      <c r="G636" s="173"/>
    </row>
    <row r="637" spans="6:7" ht="15">
      <c r="F637" s="173"/>
      <c r="G637" s="173"/>
    </row>
    <row r="638" spans="6:7" ht="15">
      <c r="F638" s="173"/>
      <c r="G638" s="173"/>
    </row>
    <row r="639" spans="6:7" ht="15">
      <c r="F639" s="173"/>
      <c r="G639" s="173"/>
    </row>
    <row r="640" spans="6:7" ht="15">
      <c r="F640" s="173"/>
      <c r="G640" s="173"/>
    </row>
    <row r="641" spans="6:7" ht="15">
      <c r="F641" s="173"/>
      <c r="G641" s="173"/>
    </row>
    <row r="642" spans="6:7" ht="15">
      <c r="F642" s="173"/>
      <c r="G642" s="173"/>
    </row>
    <row r="643" spans="6:7" ht="15">
      <c r="F643" s="173"/>
      <c r="G643" s="173"/>
    </row>
    <row r="644" spans="6:7" ht="15">
      <c r="F644" s="173"/>
      <c r="G644" s="173"/>
    </row>
    <row r="645" spans="6:7" ht="15">
      <c r="F645" s="173"/>
      <c r="G645" s="173"/>
    </row>
    <row r="646" spans="6:7" ht="15">
      <c r="F646" s="173"/>
      <c r="G646" s="173"/>
    </row>
    <row r="647" spans="6:7" ht="15">
      <c r="F647" s="173"/>
      <c r="G647" s="173"/>
    </row>
    <row r="648" spans="6:7" ht="15">
      <c r="F648" s="173"/>
      <c r="G648" s="173"/>
    </row>
    <row r="649" spans="6:7" ht="15">
      <c r="F649" s="173"/>
      <c r="G649" s="173"/>
    </row>
    <row r="650" spans="6:7" ht="15">
      <c r="F650" s="173"/>
      <c r="G650" s="173"/>
    </row>
    <row r="651" spans="6:7" ht="15">
      <c r="F651" s="173"/>
      <c r="G651" s="173"/>
    </row>
    <row r="652" spans="6:7" ht="15">
      <c r="F652" s="173"/>
      <c r="G652" s="173"/>
    </row>
    <row r="653" spans="6:7" ht="15">
      <c r="F653" s="173"/>
      <c r="G653" s="173"/>
    </row>
    <row r="654" spans="6:7" ht="15">
      <c r="F654" s="173"/>
      <c r="G654" s="173"/>
    </row>
    <row r="655" spans="6:7" ht="15">
      <c r="F655" s="173"/>
      <c r="G655" s="173"/>
    </row>
    <row r="656" spans="6:7" ht="15">
      <c r="F656" s="173"/>
      <c r="G656" s="173"/>
    </row>
    <row r="657" spans="6:7" ht="15">
      <c r="F657" s="173"/>
      <c r="G657" s="173"/>
    </row>
    <row r="658" spans="6:7" ht="15">
      <c r="F658" s="173"/>
      <c r="G658" s="173"/>
    </row>
    <row r="659" spans="6:7" ht="15">
      <c r="F659" s="173"/>
      <c r="G659" s="173"/>
    </row>
    <row r="660" spans="6:7" ht="15">
      <c r="F660" s="173"/>
      <c r="G660" s="173"/>
    </row>
    <row r="661" spans="6:7" ht="15">
      <c r="F661" s="173"/>
      <c r="G661" s="173"/>
    </row>
    <row r="662" spans="6:7" ht="15">
      <c r="F662" s="173"/>
      <c r="G662" s="173"/>
    </row>
    <row r="663" spans="6:7" ht="15">
      <c r="F663" s="173"/>
      <c r="G663" s="173"/>
    </row>
    <row r="664" spans="6:7" ht="15">
      <c r="F664" s="173"/>
      <c r="G664" s="173"/>
    </row>
    <row r="665" spans="6:7" ht="15">
      <c r="F665" s="173"/>
      <c r="G665" s="173"/>
    </row>
    <row r="666" spans="6:7" ht="15">
      <c r="F666" s="173"/>
      <c r="G666" s="173"/>
    </row>
    <row r="667" spans="6:7" ht="15">
      <c r="F667" s="173"/>
      <c r="G667" s="173"/>
    </row>
    <row r="668" spans="6:7" ht="15">
      <c r="F668" s="173"/>
      <c r="G668" s="173"/>
    </row>
    <row r="669" spans="6:7" ht="15">
      <c r="F669" s="173"/>
      <c r="G669" s="173"/>
    </row>
    <row r="670" spans="6:7" ht="15">
      <c r="F670" s="173"/>
      <c r="G670" s="173"/>
    </row>
    <row r="671" spans="6:7" ht="15">
      <c r="F671" s="173"/>
      <c r="G671" s="173"/>
    </row>
    <row r="672" spans="6:7" ht="15">
      <c r="F672" s="173"/>
      <c r="G672" s="173"/>
    </row>
    <row r="673" spans="6:7" ht="15">
      <c r="F673" s="173"/>
      <c r="G673" s="173"/>
    </row>
    <row r="674" spans="6:7" ht="15">
      <c r="F674" s="173"/>
      <c r="G674" s="173"/>
    </row>
    <row r="675" spans="6:7" ht="15">
      <c r="F675" s="173"/>
      <c r="G675" s="173"/>
    </row>
    <row r="676" spans="6:7" ht="15">
      <c r="F676" s="173"/>
      <c r="G676" s="173"/>
    </row>
    <row r="677" spans="6:7" ht="15">
      <c r="F677" s="173"/>
      <c r="G677" s="173"/>
    </row>
    <row r="678" spans="6:7" ht="15">
      <c r="F678" s="173"/>
      <c r="G678" s="173"/>
    </row>
    <row r="679" spans="6:7" ht="15">
      <c r="F679" s="173"/>
      <c r="G679" s="173"/>
    </row>
    <row r="680" spans="6:7" ht="15">
      <c r="F680" s="173"/>
      <c r="G680" s="173"/>
    </row>
    <row r="681" spans="6:7" ht="15">
      <c r="F681" s="173"/>
      <c r="G681" s="173"/>
    </row>
    <row r="682" spans="6:7" ht="15">
      <c r="F682" s="173"/>
      <c r="G682" s="173"/>
    </row>
    <row r="683" spans="6:7" ht="15">
      <c r="F683" s="173"/>
      <c r="G683" s="173"/>
    </row>
    <row r="684" spans="6:7" ht="15">
      <c r="F684" s="173"/>
      <c r="G684" s="173"/>
    </row>
    <row r="685" spans="6:7" ht="15">
      <c r="F685" s="173"/>
      <c r="G685" s="173"/>
    </row>
    <row r="686" spans="6:7" ht="15">
      <c r="F686" s="173"/>
      <c r="G686" s="173"/>
    </row>
    <row r="687" spans="6:7" ht="15">
      <c r="F687" s="173"/>
      <c r="G687" s="173"/>
    </row>
    <row r="688" spans="6:7" ht="15">
      <c r="F688" s="173"/>
      <c r="G688" s="173"/>
    </row>
    <row r="689" spans="6:7" ht="15">
      <c r="F689" s="173"/>
      <c r="G689" s="173"/>
    </row>
    <row r="690" spans="6:7" ht="15">
      <c r="F690" s="173"/>
      <c r="G690" s="173"/>
    </row>
    <row r="691" spans="6:7" ht="15">
      <c r="F691" s="173"/>
      <c r="G691" s="173"/>
    </row>
    <row r="692" spans="6:7" ht="15">
      <c r="F692" s="173"/>
      <c r="G692" s="173"/>
    </row>
    <row r="693" spans="6:7" ht="15">
      <c r="F693" s="173"/>
      <c r="G693" s="173"/>
    </row>
    <row r="694" spans="6:7" ht="15">
      <c r="F694" s="173"/>
      <c r="G694" s="173"/>
    </row>
    <row r="695" spans="6:7" ht="15">
      <c r="F695" s="173"/>
      <c r="G695" s="173"/>
    </row>
    <row r="696" spans="6:7" ht="15">
      <c r="F696" s="173"/>
      <c r="G696" s="173"/>
    </row>
    <row r="697" spans="6:7" ht="15">
      <c r="F697" s="173"/>
      <c r="G697" s="173"/>
    </row>
    <row r="698" spans="6:7" ht="15">
      <c r="F698" s="173"/>
      <c r="G698" s="173"/>
    </row>
    <row r="699" spans="6:7" ht="15">
      <c r="F699" s="173"/>
      <c r="G699" s="173"/>
    </row>
    <row r="700" spans="6:7" ht="15">
      <c r="F700" s="173"/>
      <c r="G700" s="173"/>
    </row>
    <row r="701" spans="6:7" ht="15">
      <c r="F701" s="173"/>
      <c r="G701" s="173"/>
    </row>
    <row r="702" spans="6:7" ht="15">
      <c r="F702" s="173"/>
      <c r="G702" s="173"/>
    </row>
    <row r="703" spans="6:7" ht="15">
      <c r="F703" s="173"/>
      <c r="G703" s="173"/>
    </row>
    <row r="704" spans="6:7" ht="15">
      <c r="F704" s="173"/>
      <c r="G704" s="173"/>
    </row>
    <row r="705" spans="6:7" ht="15">
      <c r="F705" s="173"/>
      <c r="G705" s="173"/>
    </row>
    <row r="706" spans="6:7" ht="15">
      <c r="F706" s="173"/>
      <c r="G706" s="173"/>
    </row>
    <row r="707" spans="6:7" ht="15">
      <c r="F707" s="173"/>
      <c r="G707" s="173"/>
    </row>
    <row r="708" spans="6:7" ht="15">
      <c r="F708" s="173"/>
      <c r="G708" s="173"/>
    </row>
    <row r="709" spans="6:7" ht="15">
      <c r="F709" s="173"/>
      <c r="G709" s="173"/>
    </row>
    <row r="710" spans="6:7" ht="15">
      <c r="F710" s="173"/>
      <c r="G710" s="173"/>
    </row>
    <row r="711" spans="6:7" ht="15">
      <c r="F711" s="173"/>
      <c r="G711" s="173"/>
    </row>
    <row r="712" spans="6:7" ht="15">
      <c r="F712" s="173"/>
      <c r="G712" s="173"/>
    </row>
    <row r="713" spans="6:7" ht="15">
      <c r="F713" s="173"/>
      <c r="G713" s="173"/>
    </row>
    <row r="714" spans="6:7" ht="15">
      <c r="F714" s="173"/>
      <c r="G714" s="173"/>
    </row>
    <row r="715" spans="6:7" ht="15">
      <c r="F715" s="173"/>
      <c r="G715" s="173"/>
    </row>
    <row r="716" spans="6:7" ht="15">
      <c r="F716" s="173"/>
      <c r="G716" s="173"/>
    </row>
    <row r="717" spans="6:7" ht="15">
      <c r="F717" s="173"/>
      <c r="G717" s="173"/>
    </row>
    <row r="718" spans="6:7" ht="15">
      <c r="F718" s="173"/>
      <c r="G718" s="173"/>
    </row>
    <row r="719" spans="6:7" ht="15">
      <c r="F719" s="173"/>
      <c r="G719" s="173"/>
    </row>
    <row r="720" spans="6:7" ht="15">
      <c r="F720" s="173"/>
      <c r="G720" s="173"/>
    </row>
    <row r="721" spans="6:7" ht="15">
      <c r="F721" s="173"/>
      <c r="G721" s="173"/>
    </row>
    <row r="722" spans="6:7" ht="15">
      <c r="F722" s="173"/>
      <c r="G722" s="173"/>
    </row>
    <row r="723" spans="6:7" ht="15">
      <c r="F723" s="173"/>
      <c r="G723" s="173"/>
    </row>
    <row r="724" spans="6:7" ht="15">
      <c r="F724" s="173"/>
      <c r="G724" s="173"/>
    </row>
    <row r="725" spans="6:7" ht="15">
      <c r="F725" s="173"/>
      <c r="G725" s="173"/>
    </row>
    <row r="726" spans="6:7" ht="15">
      <c r="F726" s="173"/>
      <c r="G726" s="173"/>
    </row>
    <row r="727" spans="6:7" ht="15">
      <c r="F727" s="173"/>
      <c r="G727" s="173"/>
    </row>
    <row r="728" spans="6:7" ht="15">
      <c r="F728" s="173"/>
      <c r="G728" s="173"/>
    </row>
    <row r="729" spans="6:7" ht="15">
      <c r="F729" s="173"/>
      <c r="G729" s="173"/>
    </row>
    <row r="730" spans="6:7" ht="15">
      <c r="F730" s="173"/>
      <c r="G730" s="173"/>
    </row>
    <row r="731" spans="6:7" ht="15">
      <c r="F731" s="173"/>
      <c r="G731" s="173"/>
    </row>
    <row r="732" spans="6:7" ht="15">
      <c r="F732" s="173"/>
      <c r="G732" s="173"/>
    </row>
    <row r="733" spans="6:7" ht="15">
      <c r="F733" s="173"/>
      <c r="G733" s="173"/>
    </row>
    <row r="734" spans="6:7" ht="15">
      <c r="F734" s="173"/>
      <c r="G734" s="173"/>
    </row>
    <row r="735" spans="6:7" ht="15">
      <c r="F735" s="173"/>
      <c r="G735" s="173"/>
    </row>
    <row r="736" spans="6:7" ht="15">
      <c r="F736" s="173"/>
      <c r="G736" s="173"/>
    </row>
    <row r="737" spans="6:7" ht="15">
      <c r="F737" s="173"/>
      <c r="G737" s="173"/>
    </row>
    <row r="738" spans="6:7" ht="15">
      <c r="F738" s="173"/>
      <c r="G738" s="173"/>
    </row>
    <row r="739" spans="6:7" ht="15">
      <c r="F739" s="173"/>
      <c r="G739" s="173"/>
    </row>
    <row r="740" spans="6:7" ht="15">
      <c r="F740" s="173"/>
      <c r="G740" s="173"/>
    </row>
    <row r="741" spans="6:7" ht="15">
      <c r="F741" s="173"/>
      <c r="G741" s="173"/>
    </row>
    <row r="742" spans="6:7" ht="15">
      <c r="F742" s="173"/>
      <c r="G742" s="173"/>
    </row>
    <row r="743" spans="6:7" ht="15">
      <c r="F743" s="173"/>
      <c r="G743" s="173"/>
    </row>
    <row r="744" spans="6:7" ht="15">
      <c r="F744" s="173"/>
      <c r="G744" s="173"/>
    </row>
    <row r="745" spans="6:7" ht="15">
      <c r="F745" s="173"/>
      <c r="G745" s="173"/>
    </row>
    <row r="746" spans="6:7" ht="15">
      <c r="F746" s="173"/>
      <c r="G746" s="173"/>
    </row>
    <row r="747" spans="6:7" ht="15">
      <c r="F747" s="173"/>
      <c r="G747" s="173"/>
    </row>
    <row r="748" spans="6:7" ht="15">
      <c r="F748" s="173"/>
      <c r="G748" s="173"/>
    </row>
    <row r="749" spans="6:7" ht="15">
      <c r="F749" s="173"/>
      <c r="G749" s="173"/>
    </row>
    <row r="750" spans="6:7" ht="15">
      <c r="F750" s="173"/>
      <c r="G750" s="173"/>
    </row>
    <row r="751" spans="6:7" ht="15">
      <c r="F751" s="173"/>
      <c r="G751" s="173"/>
    </row>
    <row r="752" spans="6:7" ht="15">
      <c r="F752" s="173"/>
      <c r="G752" s="173"/>
    </row>
    <row r="753" spans="6:7" ht="15">
      <c r="F753" s="173"/>
      <c r="G753" s="173"/>
    </row>
    <row r="754" spans="6:7" ht="15">
      <c r="F754" s="173"/>
      <c r="G754" s="173"/>
    </row>
    <row r="755" spans="6:7" ht="15">
      <c r="F755" s="173"/>
      <c r="G755" s="173"/>
    </row>
    <row r="756" spans="6:7" ht="15">
      <c r="F756" s="173"/>
      <c r="G756" s="173"/>
    </row>
    <row r="757" spans="6:7" ht="15">
      <c r="F757" s="173"/>
      <c r="G757" s="173"/>
    </row>
    <row r="758" spans="6:7" ht="15">
      <c r="F758" s="173"/>
      <c r="G758" s="173"/>
    </row>
    <row r="759" spans="6:7" ht="15">
      <c r="F759" s="173"/>
      <c r="G759" s="173"/>
    </row>
    <row r="760" spans="6:7" ht="15">
      <c r="F760" s="173"/>
      <c r="G760" s="173"/>
    </row>
    <row r="761" spans="6:7" ht="15">
      <c r="F761" s="173"/>
      <c r="G761" s="173"/>
    </row>
    <row r="762" spans="6:7" ht="15">
      <c r="F762" s="173"/>
      <c r="G762" s="173"/>
    </row>
    <row r="763" spans="6:7" ht="15">
      <c r="F763" s="173"/>
      <c r="G763" s="173"/>
    </row>
    <row r="764" spans="6:7" ht="15">
      <c r="F764" s="173"/>
      <c r="G764" s="173"/>
    </row>
    <row r="765" spans="6:7" ht="15">
      <c r="F765" s="173"/>
      <c r="G765" s="173"/>
    </row>
    <row r="766" spans="6:7" ht="15">
      <c r="F766" s="173"/>
      <c r="G766" s="173"/>
    </row>
    <row r="767" spans="6:7" ht="15">
      <c r="F767" s="173"/>
      <c r="G767" s="173"/>
    </row>
    <row r="768" spans="6:7" ht="15">
      <c r="F768" s="173"/>
      <c r="G768" s="173"/>
    </row>
    <row r="769" spans="6:7" ht="15">
      <c r="F769" s="173"/>
      <c r="G769" s="173"/>
    </row>
    <row r="770" spans="6:7" ht="15">
      <c r="F770" s="173"/>
      <c r="G770" s="173"/>
    </row>
    <row r="771" spans="6:7" ht="15">
      <c r="F771" s="173"/>
      <c r="G771" s="173"/>
    </row>
    <row r="772" spans="6:7" ht="15">
      <c r="F772" s="173"/>
      <c r="G772" s="173"/>
    </row>
    <row r="773" spans="6:7" ht="15">
      <c r="F773" s="173"/>
      <c r="G773" s="173"/>
    </row>
    <row r="774" spans="6:7" ht="15">
      <c r="F774" s="173"/>
      <c r="G774" s="173"/>
    </row>
    <row r="775" spans="6:7" ht="15">
      <c r="F775" s="173"/>
      <c r="G775" s="173"/>
    </row>
    <row r="776" spans="6:7" ht="15">
      <c r="F776" s="173"/>
      <c r="G776" s="173"/>
    </row>
    <row r="777" spans="6:7" ht="15">
      <c r="F777" s="173"/>
      <c r="G777" s="173"/>
    </row>
    <row r="778" spans="6:7" ht="15">
      <c r="F778" s="173"/>
      <c r="G778" s="173"/>
    </row>
    <row r="779" spans="6:7" ht="15">
      <c r="F779" s="173"/>
      <c r="G779" s="173"/>
    </row>
    <row r="780" spans="6:7" ht="15">
      <c r="F780" s="173"/>
      <c r="G780" s="173"/>
    </row>
    <row r="781" spans="6:7" ht="15">
      <c r="F781" s="173"/>
      <c r="G781" s="173"/>
    </row>
    <row r="782" spans="6:7" ht="15">
      <c r="F782" s="173"/>
      <c r="G782" s="173"/>
    </row>
    <row r="783" spans="6:7" ht="15">
      <c r="F783" s="173"/>
      <c r="G783" s="173"/>
    </row>
    <row r="784" spans="6:7" ht="15">
      <c r="F784" s="173"/>
      <c r="G784" s="173"/>
    </row>
    <row r="785" spans="6:7" ht="15">
      <c r="F785" s="173"/>
      <c r="G785" s="173"/>
    </row>
    <row r="786" spans="6:7" ht="15">
      <c r="F786" s="173"/>
      <c r="G786" s="173"/>
    </row>
    <row r="787" spans="6:7" ht="15">
      <c r="F787" s="173"/>
      <c r="G787" s="173"/>
    </row>
    <row r="788" spans="6:7" ht="15">
      <c r="F788" s="173"/>
      <c r="G788" s="173"/>
    </row>
    <row r="789" spans="6:7" ht="15">
      <c r="F789" s="173"/>
      <c r="G789" s="173"/>
    </row>
    <row r="790" spans="6:7" ht="15">
      <c r="F790" s="173"/>
      <c r="G790" s="173"/>
    </row>
    <row r="791" spans="6:7" ht="15">
      <c r="F791" s="173"/>
      <c r="G791" s="173"/>
    </row>
    <row r="792" spans="6:7" ht="15">
      <c r="F792" s="173"/>
      <c r="G792" s="173"/>
    </row>
    <row r="793" spans="6:7" ht="15">
      <c r="F793" s="173"/>
      <c r="G793" s="173"/>
    </row>
    <row r="794" spans="6:7" ht="15">
      <c r="F794" s="173"/>
      <c r="G794" s="173"/>
    </row>
    <row r="795" spans="6:7" ht="15">
      <c r="F795" s="173"/>
      <c r="G795" s="173"/>
    </row>
    <row r="796" spans="6:7" ht="15">
      <c r="F796" s="173"/>
      <c r="G796" s="173"/>
    </row>
    <row r="797" spans="6:7" ht="15">
      <c r="F797" s="173"/>
      <c r="G797" s="173"/>
    </row>
    <row r="798" spans="6:7" ht="15">
      <c r="F798" s="173"/>
      <c r="G798" s="173"/>
    </row>
    <row r="799" spans="6:7" ht="15">
      <c r="F799" s="173"/>
      <c r="G799" s="173"/>
    </row>
    <row r="800" spans="6:7" ht="15">
      <c r="F800" s="173"/>
      <c r="G800" s="173"/>
    </row>
    <row r="801" spans="6:7" ht="15">
      <c r="F801" s="173"/>
      <c r="G801" s="173"/>
    </row>
    <row r="802" spans="6:7" ht="15">
      <c r="F802" s="173"/>
      <c r="G802" s="173"/>
    </row>
    <row r="803" spans="6:7" ht="15">
      <c r="F803" s="173"/>
      <c r="G803" s="173"/>
    </row>
    <row r="804" spans="6:7" ht="15">
      <c r="F804" s="173"/>
      <c r="G804" s="173"/>
    </row>
    <row r="805" spans="6:7" ht="15">
      <c r="F805" s="173"/>
      <c r="G805" s="173"/>
    </row>
    <row r="806" spans="6:7" ht="15">
      <c r="F806" s="173"/>
      <c r="G806" s="173"/>
    </row>
    <row r="807" spans="6:7" ht="15">
      <c r="F807" s="173"/>
      <c r="G807" s="173"/>
    </row>
    <row r="808" spans="6:7" ht="15">
      <c r="F808" s="173"/>
      <c r="G808" s="173"/>
    </row>
    <row r="809" spans="6:7" ht="15">
      <c r="F809" s="173"/>
      <c r="G809" s="173"/>
    </row>
    <row r="810" spans="6:7" ht="15">
      <c r="F810" s="173"/>
      <c r="G810" s="173"/>
    </row>
    <row r="811" spans="6:7" ht="15">
      <c r="F811" s="173"/>
      <c r="G811" s="173"/>
    </row>
    <row r="812" spans="6:7" ht="15">
      <c r="F812" s="173"/>
      <c r="G812" s="173"/>
    </row>
    <row r="813" spans="6:7" ht="15">
      <c r="F813" s="173"/>
      <c r="G813" s="173"/>
    </row>
    <row r="814" spans="6:7" ht="15">
      <c r="F814" s="173"/>
      <c r="G814" s="173"/>
    </row>
    <row r="815" spans="6:7" ht="15">
      <c r="F815" s="173"/>
      <c r="G815" s="173"/>
    </row>
    <row r="816" spans="6:7" ht="15">
      <c r="F816" s="173"/>
      <c r="G816" s="173"/>
    </row>
    <row r="817" spans="6:7" ht="15">
      <c r="F817" s="173"/>
      <c r="G817" s="173"/>
    </row>
    <row r="818" spans="6:7" ht="15">
      <c r="F818" s="173"/>
      <c r="G818" s="173"/>
    </row>
    <row r="819" spans="6:7" ht="15">
      <c r="F819" s="173"/>
      <c r="G819" s="173"/>
    </row>
    <row r="820" spans="6:7" ht="15">
      <c r="F820" s="173"/>
      <c r="G820" s="173"/>
    </row>
    <row r="821" spans="6:7" ht="15">
      <c r="F821" s="173"/>
      <c r="G821" s="173"/>
    </row>
    <row r="822" spans="6:7" ht="15">
      <c r="F822" s="173"/>
      <c r="G822" s="173"/>
    </row>
    <row r="823" spans="6:7" ht="15">
      <c r="F823" s="173"/>
      <c r="G823" s="173"/>
    </row>
    <row r="824" spans="6:7" ht="15">
      <c r="F824" s="173"/>
      <c r="G824" s="173"/>
    </row>
    <row r="825" spans="6:7" ht="15">
      <c r="F825" s="173"/>
      <c r="G825" s="173"/>
    </row>
    <row r="826" spans="6:7" ht="15">
      <c r="F826" s="173"/>
      <c r="G826" s="173"/>
    </row>
    <row r="827" spans="6:7" ht="15">
      <c r="F827" s="173"/>
      <c r="G827" s="173"/>
    </row>
    <row r="828" spans="6:7" ht="15">
      <c r="F828" s="173"/>
      <c r="G828" s="173"/>
    </row>
    <row r="829" spans="6:7" ht="15">
      <c r="F829" s="173"/>
      <c r="G829" s="173"/>
    </row>
    <row r="830" spans="6:7" ht="15">
      <c r="F830" s="173"/>
      <c r="G830" s="173"/>
    </row>
    <row r="831" spans="6:7" ht="15">
      <c r="F831" s="173"/>
      <c r="G831" s="173"/>
    </row>
    <row r="832" spans="6:7" ht="15">
      <c r="F832" s="173"/>
      <c r="G832" s="173"/>
    </row>
    <row r="833" spans="6:7" ht="15">
      <c r="F833" s="173"/>
      <c r="G833" s="173"/>
    </row>
    <row r="834" spans="6:7" ht="15">
      <c r="F834" s="173"/>
      <c r="G834" s="173"/>
    </row>
    <row r="835" spans="6:7" ht="15">
      <c r="F835" s="173"/>
      <c r="G835" s="173"/>
    </row>
    <row r="836" spans="6:7" ht="15">
      <c r="F836" s="173"/>
      <c r="G836" s="173"/>
    </row>
    <row r="837" spans="6:7" ht="15">
      <c r="F837" s="173"/>
      <c r="G837" s="173"/>
    </row>
    <row r="838" spans="6:7" ht="15">
      <c r="F838" s="173"/>
      <c r="G838" s="173"/>
    </row>
    <row r="839" spans="6:7" ht="15">
      <c r="F839" s="173"/>
      <c r="G839" s="173"/>
    </row>
    <row r="840" spans="6:7" ht="15">
      <c r="F840" s="173"/>
      <c r="G840" s="173"/>
    </row>
    <row r="841" spans="6:7" ht="15">
      <c r="F841" s="173"/>
      <c r="G841" s="173"/>
    </row>
    <row r="842" spans="6:7" ht="15">
      <c r="F842" s="173"/>
      <c r="G842" s="173"/>
    </row>
    <row r="843" spans="6:7" ht="15">
      <c r="F843" s="173"/>
      <c r="G843" s="173"/>
    </row>
    <row r="844" spans="6:7" ht="15">
      <c r="F844" s="173"/>
      <c r="G844" s="173"/>
    </row>
    <row r="845" spans="6:7" ht="15">
      <c r="F845" s="173"/>
      <c r="G845" s="173"/>
    </row>
    <row r="846" spans="6:7" ht="15">
      <c r="F846" s="173"/>
      <c r="G846" s="173"/>
    </row>
    <row r="847" spans="6:7" ht="15">
      <c r="F847" s="173"/>
      <c r="G847" s="173"/>
    </row>
    <row r="848" spans="6:7" ht="15">
      <c r="F848" s="173"/>
      <c r="G848" s="173"/>
    </row>
    <row r="849" spans="6:7" ht="15">
      <c r="F849" s="173"/>
      <c r="G849" s="173"/>
    </row>
    <row r="850" spans="6:7" ht="15">
      <c r="F850" s="173"/>
      <c r="G850" s="173"/>
    </row>
    <row r="851" spans="6:7" ht="15">
      <c r="F851" s="173"/>
      <c r="G851" s="173"/>
    </row>
    <row r="852" spans="6:7" ht="15">
      <c r="F852" s="173"/>
      <c r="G852" s="173"/>
    </row>
    <row r="853" spans="6:7" ht="15">
      <c r="F853" s="173"/>
      <c r="G853" s="173"/>
    </row>
    <row r="854" spans="6:7" ht="15">
      <c r="F854" s="173"/>
      <c r="G854" s="173"/>
    </row>
    <row r="855" spans="6:7" ht="15">
      <c r="F855" s="173"/>
      <c r="G855" s="173"/>
    </row>
    <row r="856" spans="6:7" ht="15">
      <c r="F856" s="173"/>
      <c r="G856" s="173"/>
    </row>
    <row r="857" spans="6:7" ht="15">
      <c r="F857" s="173"/>
      <c r="G857" s="173"/>
    </row>
    <row r="858" spans="6:7" ht="15">
      <c r="F858" s="173"/>
      <c r="G858" s="173"/>
    </row>
    <row r="859" spans="6:7" ht="15">
      <c r="F859" s="173"/>
      <c r="G859" s="173"/>
    </row>
    <row r="860" spans="6:7" ht="15">
      <c r="F860" s="173"/>
      <c r="G860" s="173"/>
    </row>
    <row r="861" spans="6:7" ht="15">
      <c r="F861" s="173"/>
      <c r="G861" s="173"/>
    </row>
    <row r="862" spans="6:7" ht="15">
      <c r="F862" s="173"/>
      <c r="G862" s="173"/>
    </row>
    <row r="863" spans="6:7" ht="15">
      <c r="F863" s="173"/>
      <c r="G863" s="173"/>
    </row>
    <row r="864" spans="6:7" ht="15">
      <c r="F864" s="173"/>
      <c r="G864" s="173"/>
    </row>
    <row r="865" spans="6:7" ht="15">
      <c r="F865" s="173"/>
      <c r="G865" s="173"/>
    </row>
    <row r="866" spans="6:7" ht="15">
      <c r="F866" s="173"/>
      <c r="G866" s="173"/>
    </row>
    <row r="867" spans="6:7" ht="15">
      <c r="F867" s="173"/>
      <c r="G867" s="173"/>
    </row>
    <row r="868" spans="6:7" ht="15">
      <c r="F868" s="173"/>
      <c r="G868" s="173"/>
    </row>
    <row r="869" spans="6:7" ht="15">
      <c r="F869" s="173"/>
      <c r="G869" s="173"/>
    </row>
    <row r="870" spans="6:7" ht="15">
      <c r="F870" s="173"/>
      <c r="G870" s="173"/>
    </row>
    <row r="871" spans="6:7" ht="15">
      <c r="F871" s="173"/>
      <c r="G871" s="173"/>
    </row>
    <row r="872" spans="6:7" ht="15">
      <c r="F872" s="173"/>
      <c r="G872" s="173"/>
    </row>
    <row r="873" spans="6:7" ht="15">
      <c r="F873" s="173"/>
      <c r="G873" s="173"/>
    </row>
    <row r="874" spans="6:7" ht="15">
      <c r="F874" s="173"/>
      <c r="G874" s="173"/>
    </row>
    <row r="875" spans="6:7" ht="15">
      <c r="F875" s="173"/>
      <c r="G875" s="173"/>
    </row>
    <row r="876" spans="6:7" ht="15">
      <c r="F876" s="173"/>
      <c r="G876" s="173"/>
    </row>
    <row r="877" spans="6:7" ht="15">
      <c r="F877" s="173"/>
      <c r="G877" s="173"/>
    </row>
    <row r="878" spans="6:7" ht="15">
      <c r="F878" s="173"/>
      <c r="G878" s="173"/>
    </row>
    <row r="879" spans="6:7" ht="15">
      <c r="F879" s="173"/>
      <c r="G879" s="173"/>
    </row>
    <row r="880" spans="6:7" ht="15">
      <c r="F880" s="173"/>
      <c r="G880" s="173"/>
    </row>
    <row r="881" spans="6:7" ht="15">
      <c r="F881" s="173"/>
      <c r="G881" s="173"/>
    </row>
    <row r="882" spans="6:7" ht="15">
      <c r="F882" s="173"/>
      <c r="G882" s="173"/>
    </row>
    <row r="883" spans="6:7" ht="15">
      <c r="F883" s="173"/>
      <c r="G883" s="173"/>
    </row>
    <row r="884" spans="6:7" ht="15">
      <c r="F884" s="173"/>
      <c r="G884" s="173"/>
    </row>
    <row r="885" spans="6:7" ht="15">
      <c r="F885" s="173"/>
      <c r="G885" s="173"/>
    </row>
    <row r="886" spans="6:7" ht="15">
      <c r="F886" s="173"/>
      <c r="G886" s="173"/>
    </row>
    <row r="887" spans="6:7" ht="15">
      <c r="F887" s="173"/>
      <c r="G887" s="173"/>
    </row>
    <row r="888" spans="6:7" ht="15">
      <c r="F888" s="173"/>
      <c r="G888" s="173"/>
    </row>
    <row r="889" spans="6:7" ht="15">
      <c r="F889" s="173"/>
      <c r="G889" s="173"/>
    </row>
    <row r="890" spans="6:7" ht="15">
      <c r="F890" s="173"/>
      <c r="G890" s="173"/>
    </row>
    <row r="891" spans="6:7" ht="15">
      <c r="F891" s="173"/>
      <c r="G891" s="173"/>
    </row>
    <row r="892" spans="6:7" ht="15">
      <c r="F892" s="173"/>
      <c r="G892" s="173"/>
    </row>
    <row r="893" spans="6:7" ht="15">
      <c r="F893" s="173"/>
      <c r="G893" s="173"/>
    </row>
    <row r="894" spans="6:7" ht="15">
      <c r="F894" s="173"/>
      <c r="G894" s="173"/>
    </row>
    <row r="895" spans="6:7" ht="15">
      <c r="F895" s="173"/>
      <c r="G895" s="173"/>
    </row>
    <row r="896" spans="6:7" ht="15">
      <c r="F896" s="173"/>
      <c r="G896" s="173"/>
    </row>
    <row r="897" spans="6:7" ht="15">
      <c r="F897" s="173"/>
      <c r="G897" s="173"/>
    </row>
    <row r="898" spans="6:7" ht="15">
      <c r="F898" s="173"/>
      <c r="G898" s="173"/>
    </row>
    <row r="899" spans="6:7" ht="15">
      <c r="F899" s="173"/>
      <c r="G899" s="173"/>
    </row>
    <row r="900" spans="6:7" ht="15">
      <c r="F900" s="173"/>
      <c r="G900" s="173"/>
    </row>
    <row r="901" spans="6:7" ht="15">
      <c r="F901" s="173"/>
      <c r="G901" s="173"/>
    </row>
    <row r="902" spans="6:7" ht="15">
      <c r="F902" s="173"/>
      <c r="G902" s="173"/>
    </row>
    <row r="903" spans="6:7" ht="15">
      <c r="F903" s="173"/>
      <c r="G903" s="173"/>
    </row>
    <row r="904" spans="6:7" ht="15">
      <c r="F904" s="173"/>
      <c r="G904" s="173"/>
    </row>
    <row r="905" spans="6:7" ht="15">
      <c r="F905" s="173"/>
      <c r="G905" s="173"/>
    </row>
    <row r="906" spans="6:7" ht="15">
      <c r="F906" s="173"/>
      <c r="G906" s="173"/>
    </row>
    <row r="907" spans="6:7" ht="15">
      <c r="F907" s="173"/>
      <c r="G907" s="173"/>
    </row>
    <row r="908" spans="6:7" ht="15">
      <c r="F908" s="173"/>
      <c r="G908" s="173"/>
    </row>
    <row r="909" spans="6:7" ht="15">
      <c r="F909" s="173"/>
      <c r="G909" s="173"/>
    </row>
    <row r="910" spans="6:7" ht="15">
      <c r="F910" s="173"/>
      <c r="G910" s="173"/>
    </row>
    <row r="911" spans="6:7" ht="15">
      <c r="F911" s="173"/>
      <c r="G911" s="173"/>
    </row>
    <row r="912" spans="6:7" ht="15">
      <c r="F912" s="173"/>
      <c r="G912" s="173"/>
    </row>
    <row r="913" spans="6:7" ht="15">
      <c r="F913" s="173"/>
      <c r="G913" s="173"/>
    </row>
    <row r="914" spans="6:7" ht="15">
      <c r="F914" s="173"/>
      <c r="G914" s="173"/>
    </row>
    <row r="915" spans="6:7" ht="15">
      <c r="F915" s="173"/>
      <c r="G915" s="173"/>
    </row>
    <row r="916" spans="6:7" ht="15">
      <c r="F916" s="173"/>
      <c r="G916" s="173"/>
    </row>
    <row r="917" spans="6:7" ht="15">
      <c r="F917" s="173"/>
      <c r="G917" s="173"/>
    </row>
    <row r="918" spans="6:7" ht="15">
      <c r="F918" s="173"/>
      <c r="G918" s="173"/>
    </row>
    <row r="919" spans="6:7" ht="15">
      <c r="F919" s="173"/>
      <c r="G919" s="173"/>
    </row>
    <row r="920" spans="6:7" ht="15">
      <c r="F920" s="173"/>
      <c r="G920" s="173"/>
    </row>
    <row r="921" spans="6:7" ht="15">
      <c r="F921" s="173"/>
      <c r="G921" s="173"/>
    </row>
    <row r="922" ht="15">
      <c r="G922" s="173"/>
    </row>
    <row r="923" ht="15">
      <c r="G923" s="173"/>
    </row>
    <row r="924" ht="15">
      <c r="G924" s="173"/>
    </row>
    <row r="925" ht="15">
      <c r="G925" s="173"/>
    </row>
    <row r="926" ht="15">
      <c r="G926" s="173"/>
    </row>
    <row r="927" ht="15">
      <c r="G927" s="173"/>
    </row>
    <row r="928" ht="15">
      <c r="G928" s="173"/>
    </row>
    <row r="929" ht="15">
      <c r="G929" s="173"/>
    </row>
    <row r="930" ht="15">
      <c r="G930" s="173"/>
    </row>
    <row r="931" ht="15">
      <c r="G931" s="173"/>
    </row>
    <row r="932" ht="15">
      <c r="G932" s="173"/>
    </row>
    <row r="933" ht="15">
      <c r="G933" s="173"/>
    </row>
    <row r="934" ht="15">
      <c r="G934" s="173"/>
    </row>
    <row r="935" ht="15">
      <c r="G935" s="173"/>
    </row>
    <row r="936" ht="15">
      <c r="G936" s="173"/>
    </row>
    <row r="937" ht="15">
      <c r="G937" s="173"/>
    </row>
    <row r="938" ht="15">
      <c r="G938" s="173"/>
    </row>
    <row r="939" ht="15">
      <c r="G939" s="173"/>
    </row>
    <row r="940" ht="15">
      <c r="G940" s="173"/>
    </row>
    <row r="941" ht="15">
      <c r="G941" s="173"/>
    </row>
    <row r="942" ht="15">
      <c r="G942" s="173"/>
    </row>
    <row r="943" ht="15">
      <c r="G943" s="173"/>
    </row>
    <row r="944" ht="15">
      <c r="G944" s="173"/>
    </row>
    <row r="945" ht="15">
      <c r="G945" s="173"/>
    </row>
    <row r="946" ht="15">
      <c r="G946" s="173"/>
    </row>
    <row r="947" ht="15">
      <c r="G947" s="173"/>
    </row>
    <row r="948" ht="15">
      <c r="G948" s="173"/>
    </row>
    <row r="949" ht="15">
      <c r="G949" s="173"/>
    </row>
    <row r="950" ht="15">
      <c r="G950" s="173"/>
    </row>
    <row r="951" ht="15">
      <c r="G951" s="173"/>
    </row>
    <row r="952" ht="15">
      <c r="G952" s="173"/>
    </row>
    <row r="953" ht="15">
      <c r="G953" s="173"/>
    </row>
    <row r="954" ht="15">
      <c r="G954" s="173"/>
    </row>
    <row r="955" ht="15">
      <c r="G955" s="173"/>
    </row>
    <row r="956" ht="15">
      <c r="G956" s="173"/>
    </row>
    <row r="957" ht="15">
      <c r="G957" s="173"/>
    </row>
    <row r="958" ht="15">
      <c r="G958" s="173"/>
    </row>
    <row r="959" ht="15">
      <c r="G959" s="173"/>
    </row>
    <row r="960" ht="15">
      <c r="G960" s="173"/>
    </row>
    <row r="961" ht="15">
      <c r="G961" s="173"/>
    </row>
    <row r="962" ht="15">
      <c r="G962" s="173"/>
    </row>
    <row r="963" ht="15">
      <c r="G963" s="173"/>
    </row>
    <row r="964" ht="15">
      <c r="G964" s="173"/>
    </row>
    <row r="965" ht="15">
      <c r="G965" s="173"/>
    </row>
    <row r="966" ht="15">
      <c r="G966" s="173"/>
    </row>
    <row r="967" ht="15">
      <c r="G967" s="173"/>
    </row>
    <row r="968" ht="15">
      <c r="G968" s="173"/>
    </row>
    <row r="969" ht="15">
      <c r="G969" s="173"/>
    </row>
    <row r="970" ht="15">
      <c r="G970" s="173"/>
    </row>
    <row r="971" ht="15">
      <c r="G971" s="173"/>
    </row>
    <row r="972" ht="15">
      <c r="G972" s="173"/>
    </row>
    <row r="973" ht="15">
      <c r="G973" s="173"/>
    </row>
    <row r="974" ht="15">
      <c r="G974" s="173"/>
    </row>
    <row r="975" ht="15">
      <c r="G975" s="173"/>
    </row>
    <row r="976" ht="15">
      <c r="G976" s="173"/>
    </row>
    <row r="977" ht="15">
      <c r="G977" s="173"/>
    </row>
    <row r="978" ht="15">
      <c r="G978" s="173"/>
    </row>
    <row r="979" ht="15">
      <c r="G979" s="173"/>
    </row>
    <row r="980" ht="15">
      <c r="G980" s="173"/>
    </row>
    <row r="981" ht="15">
      <c r="G981" s="173"/>
    </row>
    <row r="982" ht="15">
      <c r="G982" s="173"/>
    </row>
    <row r="983" ht="15">
      <c r="G983" s="173"/>
    </row>
    <row r="984" ht="15">
      <c r="G984" s="173"/>
    </row>
    <row r="985" ht="15">
      <c r="G985" s="173"/>
    </row>
    <row r="986" ht="15">
      <c r="G986" s="173"/>
    </row>
    <row r="987" ht="15">
      <c r="G987" s="173"/>
    </row>
    <row r="988" ht="15">
      <c r="G988" s="173"/>
    </row>
    <row r="989" ht="15">
      <c r="G989" s="173"/>
    </row>
    <row r="990" ht="15">
      <c r="G990" s="173"/>
    </row>
    <row r="991" ht="15">
      <c r="G991" s="173"/>
    </row>
    <row r="992" ht="15">
      <c r="G992" s="173"/>
    </row>
    <row r="993" ht="15">
      <c r="G993" s="173"/>
    </row>
    <row r="994" ht="15">
      <c r="G994" s="173"/>
    </row>
    <row r="995" ht="15">
      <c r="G995" s="173"/>
    </row>
    <row r="996" ht="15">
      <c r="G996" s="173"/>
    </row>
    <row r="997" ht="15">
      <c r="G997" s="173"/>
    </row>
    <row r="998" ht="15">
      <c r="G998" s="173"/>
    </row>
    <row r="999" ht="15">
      <c r="G999" s="173"/>
    </row>
    <row r="1000" ht="15">
      <c r="G1000" s="173"/>
    </row>
    <row r="1001" ht="15">
      <c r="G1001" s="173"/>
    </row>
    <row r="1002" ht="15">
      <c r="G1002" s="173"/>
    </row>
    <row r="1003" ht="15">
      <c r="G1003" s="173"/>
    </row>
    <row r="1004" ht="15">
      <c r="G1004" s="173"/>
    </row>
    <row r="1005" ht="15">
      <c r="G1005" s="173"/>
    </row>
    <row r="1006" ht="15">
      <c r="G1006" s="173"/>
    </row>
    <row r="1007" ht="15">
      <c r="G1007" s="173"/>
    </row>
    <row r="1008" ht="15">
      <c r="G1008" s="173"/>
    </row>
    <row r="1009" ht="15">
      <c r="G1009" s="173"/>
    </row>
    <row r="1010" ht="15">
      <c r="G1010" s="173"/>
    </row>
    <row r="1011" ht="15">
      <c r="G1011" s="173"/>
    </row>
    <row r="1012" ht="15">
      <c r="G1012" s="173"/>
    </row>
    <row r="1013" ht="15">
      <c r="G1013" s="173"/>
    </row>
    <row r="1014" ht="15">
      <c r="G1014" s="173"/>
    </row>
    <row r="1015" ht="15">
      <c r="G1015" s="173"/>
    </row>
    <row r="1016" ht="15">
      <c r="G1016" s="173"/>
    </row>
    <row r="1017" ht="15">
      <c r="G1017" s="173"/>
    </row>
    <row r="1018" ht="15">
      <c r="G1018" s="173"/>
    </row>
    <row r="1019" ht="15">
      <c r="G1019" s="173"/>
    </row>
    <row r="1020" ht="15">
      <c r="G1020" s="173"/>
    </row>
    <row r="1021" ht="15">
      <c r="G1021" s="173"/>
    </row>
    <row r="1022" ht="15">
      <c r="G1022" s="173"/>
    </row>
    <row r="1023" ht="15">
      <c r="G1023" s="173"/>
    </row>
    <row r="1024" ht="15">
      <c r="G1024" s="173"/>
    </row>
    <row r="1025" ht="15">
      <c r="G1025" s="173"/>
    </row>
    <row r="1026" ht="15">
      <c r="G1026" s="173"/>
    </row>
    <row r="1027" ht="15">
      <c r="G1027" s="173"/>
    </row>
    <row r="1028" ht="15">
      <c r="G1028" s="173"/>
    </row>
    <row r="1029" ht="15">
      <c r="G1029" s="173"/>
    </row>
    <row r="1030" ht="15">
      <c r="G1030" s="173"/>
    </row>
    <row r="1031" ht="15">
      <c r="G1031" s="173"/>
    </row>
    <row r="1032" ht="15">
      <c r="G1032" s="173"/>
    </row>
    <row r="1033" ht="15">
      <c r="G1033" s="173"/>
    </row>
    <row r="1034" ht="15">
      <c r="G1034" s="173"/>
    </row>
    <row r="1035" ht="15">
      <c r="G1035" s="173"/>
    </row>
    <row r="1036" ht="15">
      <c r="G1036" s="173"/>
    </row>
    <row r="1037" ht="15">
      <c r="G1037" s="173"/>
    </row>
    <row r="1038" ht="15">
      <c r="G1038" s="173"/>
    </row>
    <row r="1039" ht="15">
      <c r="G1039" s="173"/>
    </row>
    <row r="1040" ht="15">
      <c r="G1040" s="173"/>
    </row>
    <row r="1041" ht="15">
      <c r="G1041" s="173"/>
    </row>
    <row r="1042" ht="15">
      <c r="G1042" s="173"/>
    </row>
    <row r="1043" ht="15">
      <c r="G1043" s="173"/>
    </row>
    <row r="1044" ht="15">
      <c r="G1044" s="173"/>
    </row>
    <row r="1045" ht="15">
      <c r="G1045" s="173"/>
    </row>
    <row r="1046" ht="15">
      <c r="G1046" s="173"/>
    </row>
    <row r="1047" ht="15">
      <c r="G1047" s="173"/>
    </row>
    <row r="1048" ht="15">
      <c r="G1048" s="173"/>
    </row>
    <row r="1049" ht="15">
      <c r="G1049" s="173"/>
    </row>
    <row r="1050" ht="15">
      <c r="G1050" s="173"/>
    </row>
    <row r="1051" ht="15">
      <c r="G1051" s="173"/>
    </row>
    <row r="1052" ht="15">
      <c r="G1052" s="173"/>
    </row>
    <row r="1053" ht="15">
      <c r="G1053" s="173"/>
    </row>
    <row r="1054" ht="15">
      <c r="G1054" s="173"/>
    </row>
    <row r="1055" ht="15">
      <c r="G1055" s="173"/>
    </row>
    <row r="1056" ht="15">
      <c r="G1056" s="173"/>
    </row>
    <row r="1057" ht="15">
      <c r="G1057" s="173"/>
    </row>
    <row r="1058" ht="15">
      <c r="G1058" s="173"/>
    </row>
    <row r="1059" ht="15">
      <c r="G1059" s="173"/>
    </row>
    <row r="1060" ht="15">
      <c r="G1060" s="173"/>
    </row>
    <row r="1061" ht="15">
      <c r="G1061" s="173"/>
    </row>
    <row r="1062" ht="15">
      <c r="G1062" s="173"/>
    </row>
    <row r="1063" ht="15">
      <c r="G1063" s="173"/>
    </row>
    <row r="1064" ht="15">
      <c r="G1064" s="173"/>
    </row>
    <row r="1065" ht="15">
      <c r="G1065" s="173"/>
    </row>
    <row r="1066" ht="15">
      <c r="G1066" s="173"/>
    </row>
    <row r="1067" ht="15">
      <c r="G1067" s="173"/>
    </row>
    <row r="1068" ht="15">
      <c r="G1068" s="173"/>
    </row>
    <row r="1069" ht="15">
      <c r="G1069" s="173"/>
    </row>
    <row r="1070" ht="15">
      <c r="G1070" s="173"/>
    </row>
    <row r="1071" ht="15">
      <c r="G1071" s="173"/>
    </row>
    <row r="1072" ht="15">
      <c r="G1072" s="173"/>
    </row>
    <row r="1073" ht="15">
      <c r="G1073" s="173"/>
    </row>
    <row r="1074" ht="15">
      <c r="G1074" s="173"/>
    </row>
    <row r="1075" ht="15">
      <c r="G1075" s="173"/>
    </row>
    <row r="1076" ht="15">
      <c r="G1076" s="173"/>
    </row>
    <row r="1077" ht="15">
      <c r="G1077" s="173"/>
    </row>
    <row r="1078" ht="15">
      <c r="G1078" s="173"/>
    </row>
    <row r="1079" ht="15">
      <c r="G1079" s="173"/>
    </row>
    <row r="1080" ht="15">
      <c r="G1080" s="173"/>
    </row>
    <row r="1081" ht="15">
      <c r="G1081" s="173"/>
    </row>
    <row r="1082" ht="15">
      <c r="G1082" s="173"/>
    </row>
    <row r="1083" ht="15">
      <c r="G1083" s="173"/>
    </row>
    <row r="1084" ht="15">
      <c r="G1084" s="173"/>
    </row>
    <row r="1085" ht="15">
      <c r="G1085" s="173"/>
    </row>
    <row r="1086" ht="15">
      <c r="G1086" s="173"/>
    </row>
    <row r="1087" ht="15">
      <c r="G1087" s="173"/>
    </row>
    <row r="1088" ht="15">
      <c r="G1088" s="173"/>
    </row>
    <row r="1089" ht="15">
      <c r="G1089" s="173"/>
    </row>
    <row r="1090" ht="15">
      <c r="G1090" s="173"/>
    </row>
    <row r="1091" ht="15">
      <c r="G1091" s="173"/>
    </row>
    <row r="1092" ht="15">
      <c r="G1092" s="173"/>
    </row>
    <row r="1093" ht="15">
      <c r="G1093" s="173"/>
    </row>
    <row r="1094" ht="15">
      <c r="G1094" s="173"/>
    </row>
    <row r="1095" ht="15">
      <c r="G1095" s="173"/>
    </row>
    <row r="1096" ht="15">
      <c r="G1096" s="173"/>
    </row>
    <row r="1097" ht="15">
      <c r="G1097" s="173"/>
    </row>
    <row r="1098" ht="15">
      <c r="G1098" s="173"/>
    </row>
    <row r="1099" ht="15">
      <c r="G1099" s="173"/>
    </row>
    <row r="1100" ht="15">
      <c r="G1100" s="173"/>
    </row>
    <row r="1101" ht="15">
      <c r="G1101" s="173"/>
    </row>
    <row r="1102" ht="15">
      <c r="G1102" s="173"/>
    </row>
    <row r="1103" ht="15">
      <c r="G1103" s="173"/>
    </row>
    <row r="1104" ht="15">
      <c r="G1104" s="173"/>
    </row>
    <row r="1105" ht="15">
      <c r="G1105" s="173"/>
    </row>
    <row r="1106" ht="15">
      <c r="G1106" s="173"/>
    </row>
    <row r="1107" ht="15">
      <c r="G1107" s="173"/>
    </row>
    <row r="1108" ht="15">
      <c r="G1108" s="173"/>
    </row>
    <row r="1109" ht="15">
      <c r="G1109" s="173"/>
    </row>
    <row r="1110" ht="15">
      <c r="G1110" s="173"/>
    </row>
    <row r="1111" ht="15">
      <c r="G1111" s="173"/>
    </row>
    <row r="1112" ht="15">
      <c r="G1112" s="173"/>
    </row>
    <row r="1113" ht="15">
      <c r="G1113" s="173"/>
    </row>
    <row r="1114" ht="15">
      <c r="G1114" s="173"/>
    </row>
    <row r="1115" ht="15">
      <c r="G1115" s="173"/>
    </row>
    <row r="1116" ht="15">
      <c r="G1116" s="173"/>
    </row>
    <row r="1117" ht="15">
      <c r="G1117" s="173"/>
    </row>
    <row r="1118" ht="15">
      <c r="G1118" s="173"/>
    </row>
    <row r="1119" ht="15">
      <c r="G1119" s="173"/>
    </row>
    <row r="1120" ht="15">
      <c r="G1120" s="173"/>
    </row>
    <row r="1121" ht="15">
      <c r="G1121" s="173"/>
    </row>
    <row r="1122" ht="15">
      <c r="G1122" s="173"/>
    </row>
    <row r="1123" ht="15">
      <c r="G1123" s="173"/>
    </row>
    <row r="1124" ht="15">
      <c r="G1124" s="173"/>
    </row>
    <row r="1125" ht="15">
      <c r="G1125" s="173"/>
    </row>
    <row r="1126" ht="15">
      <c r="G1126" s="173"/>
    </row>
    <row r="1127" ht="15">
      <c r="G1127" s="173"/>
    </row>
    <row r="1128" ht="15">
      <c r="G1128" s="173"/>
    </row>
    <row r="1129" ht="15">
      <c r="G1129" s="173"/>
    </row>
    <row r="1130" ht="15">
      <c r="G1130" s="173"/>
    </row>
    <row r="1131" ht="15">
      <c r="G1131" s="173"/>
    </row>
    <row r="1132" ht="15">
      <c r="G1132" s="173"/>
    </row>
    <row r="1133" ht="15">
      <c r="G1133" s="173"/>
    </row>
    <row r="1134" ht="15">
      <c r="G1134" s="173"/>
    </row>
    <row r="1135" ht="15">
      <c r="G1135" s="173"/>
    </row>
    <row r="1136" ht="15">
      <c r="G1136" s="173"/>
    </row>
    <row r="1137" ht="15">
      <c r="G1137" s="173"/>
    </row>
    <row r="1138" ht="15">
      <c r="G1138" s="173"/>
    </row>
    <row r="1139" ht="15">
      <c r="G1139" s="173"/>
    </row>
    <row r="1140" ht="15">
      <c r="G1140" s="173"/>
    </row>
    <row r="1141" ht="15">
      <c r="G1141" s="173"/>
    </row>
    <row r="1142" ht="15">
      <c r="G1142" s="173"/>
    </row>
    <row r="1143" ht="15">
      <c r="G1143" s="173"/>
    </row>
    <row r="1144" ht="15">
      <c r="G1144" s="173"/>
    </row>
    <row r="1145" ht="15">
      <c r="G1145" s="173"/>
    </row>
    <row r="1146" ht="15">
      <c r="G1146" s="173"/>
    </row>
    <row r="1147" ht="15">
      <c r="G1147" s="173"/>
    </row>
    <row r="1148" ht="15">
      <c r="G1148" s="173"/>
    </row>
    <row r="1149" ht="15">
      <c r="G1149" s="173"/>
    </row>
    <row r="1150" ht="15">
      <c r="G1150" s="173"/>
    </row>
    <row r="1151" ht="15">
      <c r="G1151" s="173"/>
    </row>
    <row r="1152" ht="15">
      <c r="G1152" s="173"/>
    </row>
    <row r="1153" ht="15">
      <c r="G1153" s="173"/>
    </row>
    <row r="1154" ht="15">
      <c r="G1154" s="173"/>
    </row>
    <row r="1155" ht="15">
      <c r="G1155" s="173"/>
    </row>
    <row r="1156" ht="15">
      <c r="G1156" s="173"/>
    </row>
    <row r="1157" ht="15">
      <c r="G1157" s="173"/>
    </row>
    <row r="1158" ht="15">
      <c r="G1158" s="173"/>
    </row>
    <row r="1159" ht="15">
      <c r="G1159" s="173"/>
    </row>
    <row r="1160" ht="15">
      <c r="G1160" s="173"/>
    </row>
    <row r="1161" ht="15">
      <c r="G1161" s="173"/>
    </row>
    <row r="1162" ht="15">
      <c r="G1162" s="173"/>
    </row>
    <row r="1163" ht="15">
      <c r="G1163" s="173"/>
    </row>
    <row r="1164" ht="15">
      <c r="G1164" s="173"/>
    </row>
    <row r="1165" ht="15">
      <c r="G1165" s="173"/>
    </row>
    <row r="1166" ht="15">
      <c r="G1166" s="173"/>
    </row>
    <row r="1167" ht="15">
      <c r="G1167" s="173"/>
    </row>
    <row r="1168" ht="15">
      <c r="G1168" s="173"/>
    </row>
    <row r="1169" ht="15">
      <c r="G1169" s="173"/>
    </row>
    <row r="1170" ht="15">
      <c r="G1170" s="173"/>
    </row>
    <row r="1171" ht="15">
      <c r="G1171" s="173"/>
    </row>
    <row r="1172" ht="15">
      <c r="G1172" s="173"/>
    </row>
    <row r="1173" ht="15">
      <c r="G1173" s="173"/>
    </row>
    <row r="1174" ht="15">
      <c r="G1174" s="173"/>
    </row>
    <row r="1175" ht="15">
      <c r="G1175" s="173"/>
    </row>
    <row r="1176" ht="15">
      <c r="G1176" s="173"/>
    </row>
    <row r="1177" ht="15">
      <c r="G1177" s="173"/>
    </row>
    <row r="1178" ht="15">
      <c r="G1178" s="173"/>
    </row>
    <row r="1179" ht="15">
      <c r="G1179" s="173"/>
    </row>
    <row r="1180" ht="15">
      <c r="G1180" s="173"/>
    </row>
    <row r="1181" ht="15">
      <c r="G1181" s="173"/>
    </row>
    <row r="1182" ht="15">
      <c r="G1182" s="173"/>
    </row>
    <row r="1183" ht="15">
      <c r="G1183" s="173"/>
    </row>
    <row r="1184" ht="15">
      <c r="G1184" s="173"/>
    </row>
    <row r="1185" ht="15">
      <c r="G1185" s="173"/>
    </row>
    <row r="1186" ht="15">
      <c r="G1186" s="173"/>
    </row>
    <row r="1187" ht="15">
      <c r="G1187" s="173"/>
    </row>
    <row r="1188" ht="15">
      <c r="G1188" s="173"/>
    </row>
    <row r="1189" ht="15">
      <c r="G1189" s="173"/>
    </row>
    <row r="1190" ht="15">
      <c r="G1190" s="173"/>
    </row>
    <row r="1191" ht="15">
      <c r="G1191" s="173"/>
    </row>
    <row r="1192" ht="15">
      <c r="G1192" s="173"/>
    </row>
    <row r="1193" ht="15">
      <c r="G1193" s="173"/>
    </row>
    <row r="1194" ht="15">
      <c r="G1194" s="173"/>
    </row>
    <row r="1195" ht="15">
      <c r="G1195" s="173"/>
    </row>
    <row r="1196" ht="15">
      <c r="G1196" s="173"/>
    </row>
    <row r="1197" ht="15">
      <c r="G1197" s="173"/>
    </row>
    <row r="1198" ht="15">
      <c r="G1198" s="173"/>
    </row>
    <row r="1199" ht="15">
      <c r="G1199" s="173"/>
    </row>
    <row r="1200" ht="15">
      <c r="G1200" s="173"/>
    </row>
    <row r="1201" ht="15">
      <c r="G1201" s="173"/>
    </row>
    <row r="1202" ht="15">
      <c r="G1202" s="173"/>
    </row>
    <row r="1203" ht="15">
      <c r="G1203" s="173"/>
    </row>
    <row r="1204" ht="15">
      <c r="G1204" s="173"/>
    </row>
    <row r="1205" ht="15">
      <c r="G1205" s="173"/>
    </row>
    <row r="1206" ht="15">
      <c r="G1206" s="173"/>
    </row>
    <row r="1207" ht="15">
      <c r="G1207" s="173"/>
    </row>
    <row r="1208" ht="15">
      <c r="G1208" s="173"/>
    </row>
    <row r="1209" ht="15">
      <c r="G1209" s="173"/>
    </row>
    <row r="1210" ht="15">
      <c r="G1210" s="173"/>
    </row>
    <row r="1211" ht="15">
      <c r="G1211" s="173"/>
    </row>
    <row r="1212" ht="15">
      <c r="G1212" s="173"/>
    </row>
    <row r="1213" ht="15">
      <c r="G1213" s="173"/>
    </row>
    <row r="1214" ht="15">
      <c r="G1214" s="173"/>
    </row>
    <row r="1215" ht="15">
      <c r="G1215" s="173"/>
    </row>
    <row r="1216" ht="15">
      <c r="G1216" s="173"/>
    </row>
    <row r="1217" ht="15">
      <c r="G1217" s="173"/>
    </row>
    <row r="1218" ht="15">
      <c r="G1218" s="173"/>
    </row>
    <row r="1219" ht="15">
      <c r="G1219" s="173"/>
    </row>
    <row r="1220" ht="15">
      <c r="G1220" s="173"/>
    </row>
    <row r="1221" ht="15">
      <c r="G1221" s="173"/>
    </row>
    <row r="1222" ht="15">
      <c r="G1222" s="173"/>
    </row>
    <row r="1223" ht="15">
      <c r="G1223" s="173"/>
    </row>
    <row r="1224" ht="15">
      <c r="G1224" s="173"/>
    </row>
    <row r="1225" ht="15">
      <c r="G1225" s="173"/>
    </row>
    <row r="1226" ht="15">
      <c r="G1226" s="173"/>
    </row>
    <row r="1227" ht="15">
      <c r="G1227" s="173"/>
    </row>
    <row r="1228" ht="15">
      <c r="G1228" s="173"/>
    </row>
    <row r="1229" ht="15">
      <c r="G1229" s="173"/>
    </row>
    <row r="1230" ht="15">
      <c r="G1230" s="173"/>
    </row>
    <row r="1231" ht="15">
      <c r="G1231" s="173"/>
    </row>
    <row r="1232" ht="15">
      <c r="G1232" s="173"/>
    </row>
    <row r="1233" ht="15">
      <c r="G1233" s="173"/>
    </row>
    <row r="1234" ht="15">
      <c r="G1234" s="173"/>
    </row>
    <row r="1235" ht="15">
      <c r="G1235" s="173"/>
    </row>
    <row r="1236" ht="15">
      <c r="G1236" s="173"/>
    </row>
    <row r="1237" ht="15">
      <c r="G1237" s="173"/>
    </row>
    <row r="1238" ht="15">
      <c r="G1238" s="173"/>
    </row>
    <row r="1239" ht="15">
      <c r="G1239" s="173"/>
    </row>
    <row r="1240" ht="15">
      <c r="G1240" s="173"/>
    </row>
    <row r="1241" ht="15">
      <c r="G1241" s="173"/>
    </row>
    <row r="1242" ht="15">
      <c r="G1242" s="173"/>
    </row>
    <row r="1243" ht="15">
      <c r="G1243" s="173"/>
    </row>
    <row r="1244" ht="15">
      <c r="G1244" s="173"/>
    </row>
    <row r="1245" ht="15">
      <c r="G1245" s="173"/>
    </row>
    <row r="1246" ht="15">
      <c r="G1246" s="173"/>
    </row>
    <row r="1247" ht="15">
      <c r="G1247" s="173"/>
    </row>
    <row r="1248" ht="15">
      <c r="G1248" s="173"/>
    </row>
    <row r="1249" ht="15">
      <c r="G1249" s="173"/>
    </row>
    <row r="1250" ht="15">
      <c r="G1250" s="173"/>
    </row>
    <row r="1251" ht="15">
      <c r="G1251" s="173"/>
    </row>
    <row r="1252" ht="15">
      <c r="G1252" s="173"/>
    </row>
    <row r="1253" ht="15">
      <c r="G1253" s="173"/>
    </row>
    <row r="1254" ht="15">
      <c r="G1254" s="173"/>
    </row>
    <row r="1255" ht="15">
      <c r="G1255" s="173"/>
    </row>
    <row r="1256" ht="15">
      <c r="G1256" s="173"/>
    </row>
    <row r="1257" ht="15">
      <c r="G1257" s="173"/>
    </row>
    <row r="1258" ht="15">
      <c r="G1258" s="173"/>
    </row>
    <row r="1259" ht="15">
      <c r="G1259" s="173"/>
    </row>
    <row r="1260" ht="15">
      <c r="G1260" s="173"/>
    </row>
    <row r="1261" ht="15">
      <c r="G1261" s="173"/>
    </row>
    <row r="1262" ht="15">
      <c r="G1262" s="173"/>
    </row>
    <row r="1263" ht="15">
      <c r="G1263" s="173"/>
    </row>
    <row r="1264" ht="15">
      <c r="G1264" s="173"/>
    </row>
    <row r="1265" ht="15">
      <c r="G1265" s="173"/>
    </row>
    <row r="1266" ht="15">
      <c r="G1266" s="173"/>
    </row>
    <row r="1267" ht="15">
      <c r="G1267" s="173"/>
    </row>
    <row r="1268" ht="15">
      <c r="G1268" s="173"/>
    </row>
    <row r="1269" ht="15">
      <c r="G1269" s="173"/>
    </row>
    <row r="1270" ht="15">
      <c r="G1270" s="173"/>
    </row>
    <row r="1271" ht="15">
      <c r="G1271" s="173"/>
    </row>
    <row r="1272" ht="15">
      <c r="G1272" s="173"/>
    </row>
    <row r="1273" ht="15">
      <c r="G1273" s="173"/>
    </row>
    <row r="1274" ht="15">
      <c r="G1274" s="173"/>
    </row>
    <row r="1275" ht="15">
      <c r="G1275" s="173"/>
    </row>
    <row r="1276" ht="15">
      <c r="G1276" s="173"/>
    </row>
    <row r="1277" ht="15">
      <c r="G1277" s="173"/>
    </row>
    <row r="1278" ht="15">
      <c r="G1278" s="173"/>
    </row>
    <row r="1279" ht="15">
      <c r="G1279" s="173"/>
    </row>
    <row r="1280" ht="15">
      <c r="G1280" s="173"/>
    </row>
    <row r="1281" ht="15">
      <c r="G1281" s="173"/>
    </row>
    <row r="1282" ht="15">
      <c r="G1282" s="173"/>
    </row>
    <row r="1283" ht="15">
      <c r="G1283" s="173"/>
    </row>
    <row r="1284" ht="15">
      <c r="G1284" s="173"/>
    </row>
    <row r="1285" ht="15">
      <c r="G1285" s="173"/>
    </row>
    <row r="1286" ht="15">
      <c r="G1286" s="173"/>
    </row>
    <row r="1287" ht="15">
      <c r="G1287" s="173"/>
    </row>
    <row r="1288" ht="15">
      <c r="G1288" s="173"/>
    </row>
    <row r="1289" ht="15">
      <c r="G1289" s="173"/>
    </row>
    <row r="1290" ht="15">
      <c r="G1290" s="173"/>
    </row>
    <row r="1291" ht="15">
      <c r="G1291" s="173"/>
    </row>
    <row r="1292" ht="15">
      <c r="G1292" s="173"/>
    </row>
    <row r="1293" ht="15">
      <c r="G1293" s="173"/>
    </row>
    <row r="1294" ht="15">
      <c r="G1294" s="173"/>
    </row>
    <row r="1295" ht="15">
      <c r="G1295" s="173"/>
    </row>
    <row r="1296" ht="15">
      <c r="G1296" s="173"/>
    </row>
    <row r="1297" ht="15">
      <c r="G1297" s="173"/>
    </row>
    <row r="1298" ht="15">
      <c r="G1298" s="173"/>
    </row>
    <row r="1299" ht="15">
      <c r="G1299" s="173"/>
    </row>
    <row r="1300" ht="15">
      <c r="G1300" s="173"/>
    </row>
    <row r="1301" ht="15">
      <c r="G1301" s="173"/>
    </row>
    <row r="1302" ht="15">
      <c r="G1302" s="173"/>
    </row>
    <row r="1303" ht="15">
      <c r="G1303" s="173"/>
    </row>
    <row r="1304" ht="15">
      <c r="G1304" s="173"/>
    </row>
    <row r="1305" ht="15">
      <c r="G1305" s="173"/>
    </row>
    <row r="1306" ht="15">
      <c r="G1306" s="173"/>
    </row>
    <row r="1307" ht="15">
      <c r="G1307" s="173"/>
    </row>
    <row r="1308" ht="15">
      <c r="G1308" s="173"/>
    </row>
    <row r="1309" ht="15">
      <c r="G1309" s="173"/>
    </row>
    <row r="1310" ht="15">
      <c r="G1310" s="173"/>
    </row>
    <row r="1311" ht="15">
      <c r="G1311" s="173"/>
    </row>
    <row r="1312" ht="15">
      <c r="G1312" s="173"/>
    </row>
    <row r="1313" ht="15">
      <c r="G1313" s="173"/>
    </row>
    <row r="1314" ht="15">
      <c r="G1314" s="173"/>
    </row>
    <row r="1315" ht="15">
      <c r="G1315" s="173"/>
    </row>
    <row r="1316" ht="15">
      <c r="G1316" s="173"/>
    </row>
    <row r="1317" ht="15">
      <c r="G1317" s="173"/>
    </row>
    <row r="1318" ht="15">
      <c r="G1318" s="173"/>
    </row>
    <row r="1319" ht="15">
      <c r="G1319" s="173"/>
    </row>
    <row r="1320" ht="15">
      <c r="G1320" s="173"/>
    </row>
    <row r="1321" ht="15">
      <c r="G1321" s="173"/>
    </row>
    <row r="1322" ht="15">
      <c r="G1322" s="173"/>
    </row>
    <row r="1323" ht="15">
      <c r="G1323" s="173"/>
    </row>
    <row r="1324" ht="15">
      <c r="G1324" s="173"/>
    </row>
    <row r="1325" ht="15">
      <c r="G1325" s="173"/>
    </row>
    <row r="1326" ht="15">
      <c r="G1326" s="173"/>
    </row>
    <row r="1327" ht="15">
      <c r="G1327" s="173"/>
    </row>
    <row r="1328" ht="15">
      <c r="G1328" s="173"/>
    </row>
    <row r="1329" ht="15">
      <c r="G1329" s="173"/>
    </row>
    <row r="1330" ht="15">
      <c r="G1330" s="173"/>
    </row>
    <row r="1331" ht="15">
      <c r="G1331" s="173"/>
    </row>
    <row r="1332" ht="15">
      <c r="G1332" s="173"/>
    </row>
    <row r="1333" ht="15">
      <c r="G1333" s="173"/>
    </row>
    <row r="1334" ht="15">
      <c r="G1334" s="173"/>
    </row>
    <row r="1335" ht="15">
      <c r="G1335" s="173"/>
    </row>
    <row r="1336" ht="15">
      <c r="G1336" s="173"/>
    </row>
    <row r="1337" ht="15">
      <c r="G1337" s="173"/>
    </row>
    <row r="1338" ht="15">
      <c r="G1338" s="173"/>
    </row>
    <row r="1339" ht="15">
      <c r="G1339" s="173"/>
    </row>
    <row r="1340" ht="15">
      <c r="G1340" s="173"/>
    </row>
    <row r="1341" ht="15">
      <c r="G1341" s="173"/>
    </row>
    <row r="1342" ht="15">
      <c r="G1342" s="173"/>
    </row>
    <row r="1343" ht="15">
      <c r="G1343" s="173"/>
    </row>
    <row r="1344" ht="15">
      <c r="G1344" s="173"/>
    </row>
    <row r="1345" ht="15">
      <c r="G1345" s="173"/>
    </row>
    <row r="1346" ht="15">
      <c r="G1346" s="173"/>
    </row>
    <row r="1347" ht="15">
      <c r="G1347" s="173"/>
    </row>
    <row r="1348" ht="15">
      <c r="G1348" s="173"/>
    </row>
    <row r="1349" ht="15">
      <c r="G1349" s="173"/>
    </row>
    <row r="1350" ht="15">
      <c r="G1350" s="173"/>
    </row>
    <row r="1351" ht="15">
      <c r="G1351" s="173"/>
    </row>
    <row r="1352" ht="15">
      <c r="G1352" s="173"/>
    </row>
    <row r="1353" ht="15">
      <c r="G1353" s="173"/>
    </row>
    <row r="1354" ht="15">
      <c r="G1354" s="173"/>
    </row>
    <row r="1355" ht="15">
      <c r="G1355" s="173"/>
    </row>
    <row r="1356" ht="15">
      <c r="G1356" s="173"/>
    </row>
    <row r="1357" ht="15">
      <c r="G1357" s="173"/>
    </row>
    <row r="1358" ht="15">
      <c r="G1358" s="173"/>
    </row>
    <row r="1359" ht="15">
      <c r="G1359" s="173"/>
    </row>
    <row r="1360" ht="15">
      <c r="G1360" s="173"/>
    </row>
    <row r="1361" ht="15">
      <c r="G1361" s="173"/>
    </row>
    <row r="1362" ht="15">
      <c r="G1362" s="173"/>
    </row>
    <row r="1363" ht="15">
      <c r="G1363" s="173"/>
    </row>
    <row r="1364" ht="15">
      <c r="G1364" s="173"/>
    </row>
    <row r="1365" ht="15">
      <c r="G1365" s="173"/>
    </row>
    <row r="1366" ht="15">
      <c r="G1366" s="173"/>
    </row>
    <row r="1367" ht="15">
      <c r="G1367" s="173"/>
    </row>
    <row r="1368" ht="15">
      <c r="G1368" s="173"/>
    </row>
    <row r="1369" ht="15">
      <c r="G1369" s="173"/>
    </row>
    <row r="1370" ht="15">
      <c r="G1370" s="173"/>
    </row>
    <row r="1371" ht="15">
      <c r="G1371" s="173"/>
    </row>
    <row r="1372" ht="15">
      <c r="G1372" s="173"/>
    </row>
    <row r="1373" ht="15">
      <c r="G1373" s="173"/>
    </row>
    <row r="1374" ht="15">
      <c r="G1374" s="173"/>
    </row>
    <row r="1375" ht="15">
      <c r="G1375" s="173"/>
    </row>
    <row r="1376" ht="15">
      <c r="G1376" s="173"/>
    </row>
    <row r="1377" ht="15">
      <c r="G1377" s="173"/>
    </row>
    <row r="1378" ht="15">
      <c r="G1378" s="173"/>
    </row>
    <row r="1379" ht="15">
      <c r="G1379" s="173"/>
    </row>
    <row r="1380" ht="15">
      <c r="G1380" s="173"/>
    </row>
    <row r="1381" ht="15">
      <c r="G1381" s="173"/>
    </row>
    <row r="1382" ht="15">
      <c r="G1382" s="173"/>
    </row>
    <row r="1383" ht="15">
      <c r="G1383" s="173"/>
    </row>
    <row r="1384" ht="15">
      <c r="G1384" s="173"/>
    </row>
    <row r="1385" ht="15">
      <c r="G1385" s="173"/>
    </row>
    <row r="1386" ht="15">
      <c r="G1386" s="173"/>
    </row>
    <row r="1387" ht="15">
      <c r="G1387" s="173"/>
    </row>
    <row r="1388" ht="15">
      <c r="G1388" s="173"/>
    </row>
    <row r="1389" ht="15">
      <c r="G1389" s="173"/>
    </row>
    <row r="1390" ht="15">
      <c r="G1390" s="173"/>
    </row>
    <row r="1391" ht="15">
      <c r="G1391" s="173"/>
    </row>
    <row r="1392" ht="15">
      <c r="G1392" s="173"/>
    </row>
    <row r="1393" ht="15">
      <c r="G1393" s="173"/>
    </row>
    <row r="1394" ht="15">
      <c r="G1394" s="173"/>
    </row>
    <row r="1395" ht="15">
      <c r="G1395" s="173"/>
    </row>
    <row r="1396" ht="15">
      <c r="G1396" s="173"/>
    </row>
    <row r="1397" ht="15">
      <c r="G1397" s="173"/>
    </row>
    <row r="1398" ht="15">
      <c r="G1398" s="173"/>
    </row>
    <row r="1399" ht="15">
      <c r="G1399" s="173"/>
    </row>
    <row r="1400" ht="15">
      <c r="G1400" s="173"/>
    </row>
    <row r="1401" ht="15">
      <c r="G1401" s="173"/>
    </row>
    <row r="1402" ht="15">
      <c r="G1402" s="173"/>
    </row>
    <row r="1403" ht="15">
      <c r="G1403" s="173"/>
    </row>
    <row r="1404" ht="15">
      <c r="G1404" s="173"/>
    </row>
    <row r="1405" ht="15">
      <c r="G1405" s="173"/>
    </row>
    <row r="1406" ht="15">
      <c r="G1406" s="173"/>
    </row>
    <row r="1407" ht="15">
      <c r="G1407" s="173"/>
    </row>
    <row r="1408" ht="15">
      <c r="G1408" s="173"/>
    </row>
    <row r="1409" ht="15">
      <c r="G1409" s="173"/>
    </row>
    <row r="1410" ht="15">
      <c r="G1410" s="173"/>
    </row>
    <row r="1411" ht="15">
      <c r="G1411" s="173"/>
    </row>
    <row r="1412" ht="15">
      <c r="G1412" s="173"/>
    </row>
    <row r="1413" ht="15">
      <c r="G1413" s="173"/>
    </row>
    <row r="1414" ht="15">
      <c r="G1414" s="173"/>
    </row>
    <row r="1415" ht="15">
      <c r="G1415" s="173"/>
    </row>
    <row r="1416" ht="15">
      <c r="G1416" s="173"/>
    </row>
    <row r="1417" ht="15">
      <c r="G1417" s="173"/>
    </row>
    <row r="1418" ht="15">
      <c r="G1418" s="173"/>
    </row>
    <row r="1419" ht="15">
      <c r="G1419" s="173"/>
    </row>
    <row r="1420" ht="15">
      <c r="G1420" s="173"/>
    </row>
    <row r="1421" ht="15">
      <c r="G1421" s="173"/>
    </row>
    <row r="1422" ht="15">
      <c r="G1422" s="173"/>
    </row>
    <row r="1423" ht="15">
      <c r="G1423" s="173"/>
    </row>
    <row r="1424" ht="15">
      <c r="G1424" s="173"/>
    </row>
    <row r="1425" ht="15">
      <c r="G1425" s="173"/>
    </row>
    <row r="1426" ht="15">
      <c r="G1426" s="173"/>
    </row>
    <row r="1427" ht="15">
      <c r="G1427" s="173"/>
    </row>
    <row r="1428" ht="15">
      <c r="G1428" s="173"/>
    </row>
    <row r="1429" ht="15">
      <c r="G1429" s="173"/>
    </row>
    <row r="1430" ht="15">
      <c r="G1430" s="173"/>
    </row>
    <row r="1431" ht="15">
      <c r="G1431" s="173"/>
    </row>
    <row r="1432" ht="15">
      <c r="G1432" s="173"/>
    </row>
    <row r="1433" ht="15">
      <c r="G1433" s="173"/>
    </row>
    <row r="1434" ht="15">
      <c r="G1434" s="173"/>
    </row>
    <row r="1435" ht="15">
      <c r="G1435" s="173"/>
    </row>
    <row r="1436" ht="15">
      <c r="G1436" s="173"/>
    </row>
    <row r="1437" ht="15">
      <c r="G1437" s="173"/>
    </row>
    <row r="1438" ht="15">
      <c r="G1438" s="173"/>
    </row>
    <row r="1439" ht="15">
      <c r="G1439" s="173"/>
    </row>
    <row r="1440" ht="15">
      <c r="G1440" s="173"/>
    </row>
    <row r="1441" ht="15">
      <c r="G1441" s="173"/>
    </row>
    <row r="1442" ht="15">
      <c r="G1442" s="173"/>
    </row>
    <row r="1443" ht="15">
      <c r="G1443" s="173"/>
    </row>
    <row r="1444" ht="15">
      <c r="G1444" s="173"/>
    </row>
    <row r="1445" ht="15">
      <c r="G1445" s="173"/>
    </row>
  </sheetData>
  <mergeCells count="367">
    <mergeCell ref="G579:G580"/>
    <mergeCell ref="G581:G585"/>
    <mergeCell ref="G588:G589"/>
    <mergeCell ref="G590:G593"/>
    <mergeCell ref="G563:G567"/>
    <mergeCell ref="G568:G570"/>
    <mergeCell ref="G571:G573"/>
    <mergeCell ref="G576:G578"/>
    <mergeCell ref="G548:G552"/>
    <mergeCell ref="G553:G554"/>
    <mergeCell ref="G555:G559"/>
    <mergeCell ref="G560:G562"/>
    <mergeCell ref="G532:G533"/>
    <mergeCell ref="G534:G538"/>
    <mergeCell ref="G539:G543"/>
    <mergeCell ref="G544:G546"/>
    <mergeCell ref="G506:G512"/>
    <mergeCell ref="G513:G520"/>
    <mergeCell ref="G521:G527"/>
    <mergeCell ref="G528:G531"/>
    <mergeCell ref="G488:G492"/>
    <mergeCell ref="G493:G495"/>
    <mergeCell ref="G497:G501"/>
    <mergeCell ref="G502:G503"/>
    <mergeCell ref="G463:G467"/>
    <mergeCell ref="G470:G473"/>
    <mergeCell ref="G474:G477"/>
    <mergeCell ref="G478:G482"/>
    <mergeCell ref="G447:G449"/>
    <mergeCell ref="G450:G451"/>
    <mergeCell ref="G453:G454"/>
    <mergeCell ref="G458:G462"/>
    <mergeCell ref="G426:G431"/>
    <mergeCell ref="G434:G440"/>
    <mergeCell ref="G442:G444"/>
    <mergeCell ref="G445:G446"/>
    <mergeCell ref="G408:G412"/>
    <mergeCell ref="G413:G415"/>
    <mergeCell ref="G416:G418"/>
    <mergeCell ref="G420:G425"/>
    <mergeCell ref="G374:G377"/>
    <mergeCell ref="G389:G396"/>
    <mergeCell ref="G405:G407"/>
    <mergeCell ref="G399:G400"/>
    <mergeCell ref="G356:G359"/>
    <mergeCell ref="G360:G362"/>
    <mergeCell ref="G364:G367"/>
    <mergeCell ref="G368:G372"/>
    <mergeCell ref="G337:G343"/>
    <mergeCell ref="G344:G347"/>
    <mergeCell ref="G348:G349"/>
    <mergeCell ref="G350:G355"/>
    <mergeCell ref="G323:G325"/>
    <mergeCell ref="G326:G331"/>
    <mergeCell ref="G332:G333"/>
    <mergeCell ref="G334:G336"/>
    <mergeCell ref="G298:G308"/>
    <mergeCell ref="G310:G312"/>
    <mergeCell ref="G313:G318"/>
    <mergeCell ref="G319:G322"/>
    <mergeCell ref="G288:G289"/>
    <mergeCell ref="G290:G291"/>
    <mergeCell ref="G292:G295"/>
    <mergeCell ref="G296:G297"/>
    <mergeCell ref="G264:G269"/>
    <mergeCell ref="G272:G278"/>
    <mergeCell ref="G279:G280"/>
    <mergeCell ref="G281:G287"/>
    <mergeCell ref="G241:G245"/>
    <mergeCell ref="G246:G253"/>
    <mergeCell ref="G254:G256"/>
    <mergeCell ref="G257:G263"/>
    <mergeCell ref="G222:G226"/>
    <mergeCell ref="G227:G230"/>
    <mergeCell ref="G231:G233"/>
    <mergeCell ref="G234:G240"/>
    <mergeCell ref="G194:G203"/>
    <mergeCell ref="G205:G208"/>
    <mergeCell ref="G209:G215"/>
    <mergeCell ref="G216:G221"/>
    <mergeCell ref="G165:G170"/>
    <mergeCell ref="G172:G173"/>
    <mergeCell ref="G174:G187"/>
    <mergeCell ref="G188:G193"/>
    <mergeCell ref="G143:G148"/>
    <mergeCell ref="G149:G154"/>
    <mergeCell ref="G155:G160"/>
    <mergeCell ref="G161:G164"/>
    <mergeCell ref="G24:G25"/>
    <mergeCell ref="G26:G30"/>
    <mergeCell ref="G31:G33"/>
    <mergeCell ref="G34:G42"/>
    <mergeCell ref="G43:G46"/>
    <mergeCell ref="G47:G52"/>
    <mergeCell ref="G385:G388"/>
    <mergeCell ref="G78:G79"/>
    <mergeCell ref="G80:G86"/>
    <mergeCell ref="G88:G91"/>
    <mergeCell ref="G92:G96"/>
    <mergeCell ref="G97:G100"/>
    <mergeCell ref="G101:G102"/>
    <mergeCell ref="G104:G112"/>
    <mergeCell ref="G381:G384"/>
    <mergeCell ref="G54:G55"/>
    <mergeCell ref="G57:G64"/>
    <mergeCell ref="G65:G68"/>
    <mergeCell ref="G69:G73"/>
    <mergeCell ref="G74:G77"/>
    <mergeCell ref="G115:G122"/>
    <mergeCell ref="G124:G133"/>
    <mergeCell ref="G134:G136"/>
    <mergeCell ref="G140:G142"/>
    <mergeCell ref="G8:G9"/>
    <mergeCell ref="G11:G17"/>
    <mergeCell ref="G18:G19"/>
    <mergeCell ref="G20:G22"/>
    <mergeCell ref="A1:G3"/>
    <mergeCell ref="A364:A367"/>
    <mergeCell ref="B364:B367"/>
    <mergeCell ref="A161:A164"/>
    <mergeCell ref="B161:B164"/>
    <mergeCell ref="B4:B5"/>
    <mergeCell ref="A4:A5"/>
    <mergeCell ref="B257:B263"/>
    <mergeCell ref="B74:B77"/>
    <mergeCell ref="B222:B226"/>
    <mergeCell ref="A20:A22"/>
    <mergeCell ref="A8:A9"/>
    <mergeCell ref="B8:B9"/>
    <mergeCell ref="B360:B362"/>
    <mergeCell ref="A18:A19"/>
    <mergeCell ref="A114:G114"/>
    <mergeCell ref="B579:B580"/>
    <mergeCell ref="A579:A580"/>
    <mergeCell ref="A576:A578"/>
    <mergeCell ref="B576:B578"/>
    <mergeCell ref="B555:B559"/>
    <mergeCell ref="A555:A559"/>
    <mergeCell ref="A563:A567"/>
    <mergeCell ref="B563:B567"/>
    <mergeCell ref="B560:B562"/>
    <mergeCell ref="A560:A562"/>
    <mergeCell ref="B553:B554"/>
    <mergeCell ref="A553:A554"/>
    <mergeCell ref="B548:B552"/>
    <mergeCell ref="A548:A552"/>
    <mergeCell ref="A539:A543"/>
    <mergeCell ref="B539:B543"/>
    <mergeCell ref="A534:A538"/>
    <mergeCell ref="B534:B538"/>
    <mergeCell ref="A532:A533"/>
    <mergeCell ref="B528:B531"/>
    <mergeCell ref="A528:A531"/>
    <mergeCell ref="A521:A527"/>
    <mergeCell ref="B521:B527"/>
    <mergeCell ref="A513:A520"/>
    <mergeCell ref="B513:B520"/>
    <mergeCell ref="A497:A501"/>
    <mergeCell ref="A506:A512"/>
    <mergeCell ref="A502:A503"/>
    <mergeCell ref="B502:B503"/>
    <mergeCell ref="A493:A495"/>
    <mergeCell ref="B493:B495"/>
    <mergeCell ref="B434:B440"/>
    <mergeCell ref="A442:A444"/>
    <mergeCell ref="B442:B444"/>
    <mergeCell ref="A434:A440"/>
    <mergeCell ref="A453:A454"/>
    <mergeCell ref="B453:B454"/>
    <mergeCell ref="A450:A451"/>
    <mergeCell ref="A445:A446"/>
    <mergeCell ref="B445:B446"/>
    <mergeCell ref="B450:B451"/>
    <mergeCell ref="B385:B388"/>
    <mergeCell ref="B350:B355"/>
    <mergeCell ref="A288:A289"/>
    <mergeCell ref="B279:B280"/>
    <mergeCell ref="A281:A287"/>
    <mergeCell ref="B281:B287"/>
    <mergeCell ref="A264:A269"/>
    <mergeCell ref="A257:A263"/>
    <mergeCell ref="A279:A280"/>
    <mergeCell ref="A254:A256"/>
    <mergeCell ref="A272:A278"/>
    <mergeCell ref="B288:B289"/>
    <mergeCell ref="B292:B295"/>
    <mergeCell ref="B298:B308"/>
    <mergeCell ref="B296:B297"/>
    <mergeCell ref="A74:A77"/>
    <mergeCell ref="B78:B79"/>
    <mergeCell ref="B234:B240"/>
    <mergeCell ref="B241:B245"/>
    <mergeCell ref="B57:B64"/>
    <mergeCell ref="A65:A68"/>
    <mergeCell ref="B65:B68"/>
    <mergeCell ref="A69:A73"/>
    <mergeCell ref="B69:B73"/>
    <mergeCell ref="A246:A253"/>
    <mergeCell ref="B246:B253"/>
    <mergeCell ref="A234:A240"/>
    <mergeCell ref="A241:A245"/>
    <mergeCell ref="A47:A52"/>
    <mergeCell ref="B47:B52"/>
    <mergeCell ref="A34:A42"/>
    <mergeCell ref="B34:B42"/>
    <mergeCell ref="A43:A46"/>
    <mergeCell ref="B43:B46"/>
    <mergeCell ref="B20:B22"/>
    <mergeCell ref="B11:B17"/>
    <mergeCell ref="B18:B19"/>
    <mergeCell ref="B115:B122"/>
    <mergeCell ref="A92:A96"/>
    <mergeCell ref="B92:B96"/>
    <mergeCell ref="B97:B100"/>
    <mergeCell ref="A101:A102"/>
    <mergeCell ref="A115:A122"/>
    <mergeCell ref="A97:A100"/>
    <mergeCell ref="A26:A30"/>
    <mergeCell ref="B26:B30"/>
    <mergeCell ref="B88:B91"/>
    <mergeCell ref="A31:A33"/>
    <mergeCell ref="B31:B33"/>
    <mergeCell ref="A54:A55"/>
    <mergeCell ref="B54:B55"/>
    <mergeCell ref="A57:A64"/>
    <mergeCell ref="A78:A79"/>
    <mergeCell ref="A88:A91"/>
    <mergeCell ref="B272:B278"/>
    <mergeCell ref="A143:A148"/>
    <mergeCell ref="A149:A154"/>
    <mergeCell ref="B140:B142"/>
    <mergeCell ref="B165:B170"/>
    <mergeCell ref="A227:A230"/>
    <mergeCell ref="B227:B230"/>
    <mergeCell ref="A231:A233"/>
    <mergeCell ref="B231:B233"/>
    <mergeCell ref="B254:B256"/>
    <mergeCell ref="B124:B133"/>
    <mergeCell ref="B134:B136"/>
    <mergeCell ref="A124:A133"/>
    <mergeCell ref="B194:B203"/>
    <mergeCell ref="B172:B173"/>
    <mergeCell ref="B155:B160"/>
    <mergeCell ref="A134:A136"/>
    <mergeCell ref="B344:B347"/>
    <mergeCell ref="B310:B312"/>
    <mergeCell ref="B334:B336"/>
    <mergeCell ref="B332:B333"/>
    <mergeCell ref="B313:B318"/>
    <mergeCell ref="B323:B325"/>
    <mergeCell ref="A292:A295"/>
    <mergeCell ref="A290:A291"/>
    <mergeCell ref="A323:A325"/>
    <mergeCell ref="A296:A297"/>
    <mergeCell ref="A310:A312"/>
    <mergeCell ref="A313:A318"/>
    <mergeCell ref="A298:A308"/>
    <mergeCell ref="B337:B343"/>
    <mergeCell ref="B290:B291"/>
    <mergeCell ref="A332:A333"/>
    <mergeCell ref="A326:A331"/>
    <mergeCell ref="A334:A336"/>
    <mergeCell ref="A337:A343"/>
    <mergeCell ref="A319:A322"/>
    <mergeCell ref="B319:B322"/>
    <mergeCell ref="B326:B331"/>
    <mergeCell ref="A405:A407"/>
    <mergeCell ref="A399:A400"/>
    <mergeCell ref="B408:B412"/>
    <mergeCell ref="B399:B400"/>
    <mergeCell ref="B405:B407"/>
    <mergeCell ref="B348:B349"/>
    <mergeCell ref="B356:B359"/>
    <mergeCell ref="A374:A377"/>
    <mergeCell ref="B381:B384"/>
    <mergeCell ref="A381:A384"/>
    <mergeCell ref="A379:G379"/>
    <mergeCell ref="A348:A349"/>
    <mergeCell ref="A344:A347"/>
    <mergeCell ref="A360:A362"/>
    <mergeCell ref="A350:A355"/>
    <mergeCell ref="A356:A359"/>
    <mergeCell ref="B416:B418"/>
    <mergeCell ref="B374:B377"/>
    <mergeCell ref="B389:B396"/>
    <mergeCell ref="A474:A477"/>
    <mergeCell ref="A447:A449"/>
    <mergeCell ref="A165:A170"/>
    <mergeCell ref="A140:A142"/>
    <mergeCell ref="A172:A173"/>
    <mergeCell ref="A155:A160"/>
    <mergeCell ref="A194:A203"/>
    <mergeCell ref="A389:A396"/>
    <mergeCell ref="A385:A388"/>
    <mergeCell ref="A222:A226"/>
    <mergeCell ref="B447:B449"/>
    <mergeCell ref="A416:A418"/>
    <mergeCell ref="A413:A415"/>
    <mergeCell ref="A420:A425"/>
    <mergeCell ref="A408:A412"/>
    <mergeCell ref="B413:B415"/>
    <mergeCell ref="B426:B431"/>
    <mergeCell ref="B568:B570"/>
    <mergeCell ref="B488:B492"/>
    <mergeCell ref="B497:B501"/>
    <mergeCell ref="B463:B467"/>
    <mergeCell ref="B216:B221"/>
    <mergeCell ref="A216:A221"/>
    <mergeCell ref="A24:A25"/>
    <mergeCell ref="C4:C5"/>
    <mergeCell ref="A7:G7"/>
    <mergeCell ref="A11:A17"/>
    <mergeCell ref="B174:B187"/>
    <mergeCell ref="A426:A431"/>
    <mergeCell ref="B571:B573"/>
    <mergeCell ref="B458:B462"/>
    <mergeCell ref="B470:B473"/>
    <mergeCell ref="B420:B425"/>
    <mergeCell ref="A600:G600"/>
    <mergeCell ref="A581:A585"/>
    <mergeCell ref="B581:B585"/>
    <mergeCell ref="A590:A593"/>
    <mergeCell ref="A588:A589"/>
    <mergeCell ref="B588:B589"/>
    <mergeCell ref="B590:B593"/>
    <mergeCell ref="A571:A573"/>
    <mergeCell ref="A368:A372"/>
    <mergeCell ref="A463:A467"/>
    <mergeCell ref="A470:A473"/>
    <mergeCell ref="A458:A462"/>
    <mergeCell ref="A568:A570"/>
    <mergeCell ref="B368:B372"/>
    <mergeCell ref="B474:B477"/>
    <mergeCell ref="A488:A492"/>
    <mergeCell ref="B101:B102"/>
    <mergeCell ref="B24:B25"/>
    <mergeCell ref="E4:F4"/>
    <mergeCell ref="G4:G5"/>
    <mergeCell ref="A205:A208"/>
    <mergeCell ref="B205:B208"/>
    <mergeCell ref="A138:A139"/>
    <mergeCell ref="B138:B139"/>
    <mergeCell ref="G138:G139"/>
    <mergeCell ref="A188:A193"/>
    <mergeCell ref="B188:B193"/>
    <mergeCell ref="B143:B148"/>
    <mergeCell ref="A209:A215"/>
    <mergeCell ref="B209:B215"/>
    <mergeCell ref="A271:G271"/>
    <mergeCell ref="B264:B269"/>
    <mergeCell ref="A432:A433"/>
    <mergeCell ref="B432:B433"/>
    <mergeCell ref="G432:G433"/>
    <mergeCell ref="A544:A546"/>
    <mergeCell ref="A484:G484"/>
    <mergeCell ref="A478:A482"/>
    <mergeCell ref="B478:B482"/>
    <mergeCell ref="B544:B546"/>
    <mergeCell ref="B532:B533"/>
    <mergeCell ref="A505:G505"/>
    <mergeCell ref="B506:B512"/>
    <mergeCell ref="A174:A187"/>
    <mergeCell ref="B149:B154"/>
    <mergeCell ref="A80:A86"/>
    <mergeCell ref="B80:B86"/>
    <mergeCell ref="A104:A112"/>
    <mergeCell ref="B104:B112"/>
  </mergeCells>
  <printOptions/>
  <pageMargins left="0.9055118110236221" right="0" top="0" bottom="0" header="0.15748031496062992" footer="0.31496062992125984"/>
  <pageSetup horizontalDpi="300" verticalDpi="3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Q1344"/>
  <sheetViews>
    <sheetView zoomScale="75" zoomScaleNormal="75" zoomScaleSheetLayoutView="75" workbookViewId="0" topLeftCell="A1">
      <pane ySplit="15" topLeftCell="BM490" activePane="bottomLeft" state="frozen"/>
      <selection pane="topLeft" activeCell="A1" sqref="A1"/>
      <selection pane="bottomLeft" activeCell="R489" sqref="R489"/>
    </sheetView>
  </sheetViews>
  <sheetFormatPr defaultColWidth="9.00390625" defaultRowHeight="12.75"/>
  <cols>
    <col min="1" max="1" width="5.125" style="4" customWidth="1"/>
    <col min="2" max="2" width="27.625" style="4" customWidth="1"/>
    <col min="3" max="3" width="21.125" style="38" customWidth="1"/>
    <col min="4" max="4" width="16.875" style="38" hidden="1" customWidth="1"/>
    <col min="5" max="5" width="17.25390625" style="38" hidden="1" customWidth="1"/>
    <col min="6" max="6" width="16.625" style="38" hidden="1" customWidth="1"/>
    <col min="7" max="7" width="17.25390625" style="38" hidden="1" customWidth="1"/>
    <col min="8" max="8" width="18.00390625" style="38" hidden="1" customWidth="1"/>
    <col min="9" max="9" width="47.625" style="4" customWidth="1"/>
    <col min="10" max="10" width="10.125" style="4" hidden="1" customWidth="1"/>
    <col min="11" max="11" width="23.25390625" style="4" customWidth="1"/>
    <col min="12" max="12" width="21.875" style="4" hidden="1" customWidth="1"/>
    <col min="13" max="13" width="16.625" style="4" hidden="1" customWidth="1"/>
    <col min="14" max="14" width="18.00390625" style="4" hidden="1" customWidth="1"/>
    <col min="15" max="15" width="36.375" style="4" customWidth="1"/>
    <col min="16" max="16" width="25.00390625" style="4" hidden="1" customWidth="1"/>
    <col min="17" max="17" width="9.125" style="4" customWidth="1"/>
    <col min="18" max="18" width="27.00390625" style="4" customWidth="1"/>
    <col min="19" max="19" width="24.125" style="4" customWidth="1"/>
    <col min="20" max="20" width="10.25390625" style="4" bestFit="1" customWidth="1"/>
    <col min="21" max="21" width="9.125" style="4" customWidth="1"/>
    <col min="22" max="22" width="10.25390625" style="4" bestFit="1" customWidth="1"/>
    <col min="23" max="23" width="13.75390625" style="4" bestFit="1" customWidth="1"/>
    <col min="24" max="16384" width="9.125" style="4" customWidth="1"/>
  </cols>
  <sheetData>
    <row r="1" spans="1:17" ht="20.25">
      <c r="A1" s="56"/>
      <c r="B1" s="56"/>
      <c r="C1" s="57"/>
      <c r="D1" s="57"/>
      <c r="E1" s="57"/>
      <c r="F1" s="57"/>
      <c r="G1" s="57"/>
      <c r="H1" s="57"/>
      <c r="I1" s="56"/>
      <c r="J1" s="56"/>
      <c r="K1" s="56"/>
      <c r="L1" s="58" t="s">
        <v>418</v>
      </c>
      <c r="M1" s="56"/>
      <c r="N1" s="56"/>
      <c r="O1" s="56"/>
      <c r="P1" s="56"/>
      <c r="Q1" s="3"/>
    </row>
    <row r="2" spans="1:17" ht="7.5" customHeight="1">
      <c r="A2" s="56"/>
      <c r="B2" s="56"/>
      <c r="C2" s="57"/>
      <c r="D2" s="57"/>
      <c r="E2" s="57"/>
      <c r="F2" s="57"/>
      <c r="G2" s="57"/>
      <c r="H2" s="57"/>
      <c r="I2" s="56"/>
      <c r="J2" s="56"/>
      <c r="K2" s="56"/>
      <c r="L2" s="56"/>
      <c r="M2" s="56"/>
      <c r="N2" s="56"/>
      <c r="O2" s="56"/>
      <c r="P2" s="56"/>
      <c r="Q2" s="3"/>
    </row>
    <row r="3" spans="1:17" ht="21.75" customHeight="1">
      <c r="A3" s="149"/>
      <c r="B3" s="149"/>
      <c r="C3" s="150"/>
      <c r="D3" s="150"/>
      <c r="E3" s="150"/>
      <c r="F3" s="150"/>
      <c r="G3" s="150"/>
      <c r="H3" s="150"/>
      <c r="I3" s="271" t="s">
        <v>479</v>
      </c>
      <c r="J3" s="271"/>
      <c r="K3" s="271"/>
      <c r="L3" s="271"/>
      <c r="M3" s="271"/>
      <c r="N3" s="271"/>
      <c r="O3" s="271"/>
      <c r="P3" s="151"/>
      <c r="Q3" s="3"/>
    </row>
    <row r="4" spans="1:17" ht="27.75" customHeight="1">
      <c r="A4" s="149"/>
      <c r="B4" s="149"/>
      <c r="C4" s="150"/>
      <c r="D4" s="150"/>
      <c r="E4" s="150"/>
      <c r="F4" s="150"/>
      <c r="G4" s="150"/>
      <c r="H4" s="150"/>
      <c r="I4" s="271" t="s">
        <v>477</v>
      </c>
      <c r="J4" s="271"/>
      <c r="K4" s="271"/>
      <c r="L4" s="271"/>
      <c r="M4" s="271"/>
      <c r="N4" s="271"/>
      <c r="O4" s="271"/>
      <c r="P4" s="151"/>
      <c r="Q4" s="3"/>
    </row>
    <row r="5" spans="1:17" ht="34.5" customHeight="1">
      <c r="A5" s="149"/>
      <c r="B5" s="149"/>
      <c r="C5" s="150"/>
      <c r="D5" s="150"/>
      <c r="E5" s="150"/>
      <c r="F5" s="150"/>
      <c r="G5" s="150"/>
      <c r="H5" s="150"/>
      <c r="I5" s="271" t="s">
        <v>478</v>
      </c>
      <c r="J5" s="271"/>
      <c r="K5" s="271"/>
      <c r="L5" s="271"/>
      <c r="M5" s="271"/>
      <c r="N5" s="271"/>
      <c r="O5" s="271"/>
      <c r="P5" s="151"/>
      <c r="Q5" s="3"/>
    </row>
    <row r="6" spans="1:17" ht="16.5" customHeight="1">
      <c r="A6" s="149"/>
      <c r="B6" s="149"/>
      <c r="C6" s="150"/>
      <c r="D6" s="150"/>
      <c r="E6" s="150"/>
      <c r="F6" s="150"/>
      <c r="G6" s="150"/>
      <c r="H6" s="150"/>
      <c r="I6" s="149"/>
      <c r="J6" s="149"/>
      <c r="K6" s="152"/>
      <c r="L6" s="152"/>
      <c r="M6" s="152"/>
      <c r="N6" s="152"/>
      <c r="O6" s="152"/>
      <c r="P6" s="151"/>
      <c r="Q6" s="3"/>
    </row>
    <row r="7" spans="1:17" ht="16.5" customHeight="1">
      <c r="A7" s="149"/>
      <c r="B7" s="149"/>
      <c r="C7" s="150"/>
      <c r="D7" s="150"/>
      <c r="E7" s="150"/>
      <c r="F7" s="150"/>
      <c r="G7" s="150"/>
      <c r="H7" s="150"/>
      <c r="I7" s="149"/>
      <c r="J7" s="149"/>
      <c r="K7" s="149"/>
      <c r="L7" s="149"/>
      <c r="M7" s="149"/>
      <c r="N7" s="149"/>
      <c r="O7" s="149"/>
      <c r="P7" s="151"/>
      <c r="Q7" s="3"/>
    </row>
    <row r="8" spans="1:17" ht="16.5" customHeight="1">
      <c r="A8" s="149"/>
      <c r="B8" s="149"/>
      <c r="C8" s="150"/>
      <c r="D8" s="150"/>
      <c r="E8" s="150"/>
      <c r="F8" s="150"/>
      <c r="G8" s="150"/>
      <c r="H8" s="150"/>
      <c r="I8" s="149"/>
      <c r="J8" s="149"/>
      <c r="K8" s="149"/>
      <c r="L8" s="149"/>
      <c r="M8" s="149"/>
      <c r="N8" s="149"/>
      <c r="O8" s="149"/>
      <c r="P8" s="151"/>
      <c r="Q8" s="3"/>
    </row>
    <row r="9" spans="1:17" ht="12" customHeight="1">
      <c r="A9" s="273" t="s">
        <v>483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3"/>
    </row>
    <row r="10" spans="1:17" ht="62.25" customHeight="1">
      <c r="A10" s="274"/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3"/>
    </row>
    <row r="11" spans="1:17" ht="17.25" customHeight="1" hidden="1">
      <c r="A11" s="274"/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3"/>
    </row>
    <row r="12" spans="1:17" ht="28.5" customHeight="1">
      <c r="A12" s="238" t="s">
        <v>1</v>
      </c>
      <c r="B12" s="238" t="s">
        <v>2</v>
      </c>
      <c r="C12" s="238" t="s">
        <v>3</v>
      </c>
      <c r="D12" s="238" t="s">
        <v>4</v>
      </c>
      <c r="E12" s="238" t="s">
        <v>5</v>
      </c>
      <c r="F12" s="238"/>
      <c r="G12" s="238"/>
      <c r="H12" s="238" t="s">
        <v>6</v>
      </c>
      <c r="I12" s="238" t="s">
        <v>7</v>
      </c>
      <c r="J12" s="5" t="s">
        <v>408</v>
      </c>
      <c r="K12" s="238" t="s">
        <v>8</v>
      </c>
      <c r="L12" s="238"/>
      <c r="M12" s="238" t="s">
        <v>9</v>
      </c>
      <c r="N12" s="238"/>
      <c r="O12" s="238" t="s">
        <v>10</v>
      </c>
      <c r="P12" s="275" t="s">
        <v>11</v>
      </c>
      <c r="Q12" s="3"/>
    </row>
    <row r="13" spans="1:17" ht="5.25" customHeight="1">
      <c r="A13" s="238"/>
      <c r="B13" s="238"/>
      <c r="C13" s="238"/>
      <c r="D13" s="238"/>
      <c r="E13" s="238" t="s">
        <v>12</v>
      </c>
      <c r="F13" s="238" t="s">
        <v>13</v>
      </c>
      <c r="G13" s="238" t="s">
        <v>14</v>
      </c>
      <c r="H13" s="238"/>
      <c r="I13" s="238"/>
      <c r="J13" s="5"/>
      <c r="K13" s="238"/>
      <c r="L13" s="238"/>
      <c r="M13" s="238"/>
      <c r="N13" s="238"/>
      <c r="O13" s="238"/>
      <c r="P13" s="275"/>
      <c r="Q13" s="3"/>
    </row>
    <row r="14" spans="1:17" ht="19.5" customHeight="1">
      <c r="A14" s="238"/>
      <c r="B14" s="238"/>
      <c r="C14" s="238"/>
      <c r="D14" s="238"/>
      <c r="E14" s="238"/>
      <c r="F14" s="238"/>
      <c r="G14" s="238"/>
      <c r="H14" s="238"/>
      <c r="I14" s="238"/>
      <c r="J14" s="5"/>
      <c r="K14" s="5" t="s">
        <v>15</v>
      </c>
      <c r="L14" s="5" t="s">
        <v>16</v>
      </c>
      <c r="M14" s="5" t="s">
        <v>17</v>
      </c>
      <c r="N14" s="5" t="s">
        <v>18</v>
      </c>
      <c r="O14" s="238"/>
      <c r="P14" s="275"/>
      <c r="Q14" s="3"/>
    </row>
    <row r="15" spans="1:16" ht="20.25">
      <c r="A15" s="6">
        <v>1</v>
      </c>
      <c r="B15" s="6">
        <v>2</v>
      </c>
      <c r="C15" s="6">
        <v>3</v>
      </c>
      <c r="D15" s="6"/>
      <c r="E15" s="6">
        <v>4</v>
      </c>
      <c r="F15" s="6">
        <v>5</v>
      </c>
      <c r="G15" s="6">
        <v>6</v>
      </c>
      <c r="H15" s="6"/>
      <c r="I15" s="6">
        <v>4</v>
      </c>
      <c r="J15" s="6"/>
      <c r="K15" s="6">
        <v>8</v>
      </c>
      <c r="L15" s="7">
        <v>9</v>
      </c>
      <c r="M15" s="7"/>
      <c r="N15" s="7"/>
      <c r="O15" s="7">
        <v>9</v>
      </c>
      <c r="P15" s="148">
        <v>11</v>
      </c>
    </row>
    <row r="16" spans="1:16" ht="21" thickBot="1">
      <c r="A16" s="227" t="s">
        <v>19</v>
      </c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38"/>
    </row>
    <row r="17" spans="1:16" ht="30" customHeight="1">
      <c r="A17" s="290">
        <v>1</v>
      </c>
      <c r="B17" s="280" t="s">
        <v>20</v>
      </c>
      <c r="C17" s="282">
        <v>4027.8</v>
      </c>
      <c r="D17" s="276">
        <v>15678.28</v>
      </c>
      <c r="E17" s="278">
        <f>C17*0.79*12</f>
        <v>38183.54400000001</v>
      </c>
      <c r="F17" s="278">
        <f>E17*10%</f>
        <v>3818.354400000001</v>
      </c>
      <c r="G17" s="278">
        <f>E17-F17</f>
        <v>34365.189600000005</v>
      </c>
      <c r="H17" s="276">
        <f>D17+G17</f>
        <v>50043.469600000004</v>
      </c>
      <c r="I17" s="63" t="s">
        <v>354</v>
      </c>
      <c r="J17" s="63">
        <v>17</v>
      </c>
      <c r="K17" s="63"/>
      <c r="L17" s="63">
        <v>17169.41</v>
      </c>
      <c r="M17" s="63"/>
      <c r="N17" s="63"/>
      <c r="O17" s="64"/>
      <c r="P17" s="292" t="e">
        <f>H17-L17-L18-#REF!-#REF!-#REF!-#REF!-#REF!-#REF!</f>
        <v>#REF!</v>
      </c>
    </row>
    <row r="18" spans="1:16" ht="30" customHeight="1" thickBot="1">
      <c r="A18" s="291"/>
      <c r="B18" s="281"/>
      <c r="C18" s="283"/>
      <c r="D18" s="277"/>
      <c r="E18" s="279"/>
      <c r="F18" s="279"/>
      <c r="G18" s="279"/>
      <c r="H18" s="277"/>
      <c r="I18" s="66" t="s">
        <v>347</v>
      </c>
      <c r="J18" s="66">
        <v>17</v>
      </c>
      <c r="K18" s="66"/>
      <c r="L18" s="66">
        <v>13247.94</v>
      </c>
      <c r="M18" s="66"/>
      <c r="N18" s="66"/>
      <c r="O18" s="67"/>
      <c r="P18" s="292"/>
    </row>
    <row r="19" spans="1:16" ht="30" customHeight="1">
      <c r="A19" s="290">
        <v>2</v>
      </c>
      <c r="B19" s="280" t="s">
        <v>21</v>
      </c>
      <c r="C19" s="282">
        <v>4037.7</v>
      </c>
      <c r="D19" s="276">
        <v>-15761.17</v>
      </c>
      <c r="E19" s="278">
        <f>C19*0.79*12</f>
        <v>38277.396</v>
      </c>
      <c r="F19" s="278">
        <f>E19*10%</f>
        <v>3827.7396000000003</v>
      </c>
      <c r="G19" s="278">
        <f>E19-F19</f>
        <v>34449.6564</v>
      </c>
      <c r="H19" s="276">
        <f>D19+G19</f>
        <v>18688.4864</v>
      </c>
      <c r="I19" s="63" t="s">
        <v>346</v>
      </c>
      <c r="J19" s="63">
        <v>17</v>
      </c>
      <c r="K19" s="63"/>
      <c r="L19" s="63">
        <v>13247.94</v>
      </c>
      <c r="M19" s="63"/>
      <c r="N19" s="63"/>
      <c r="O19" s="64"/>
      <c r="P19" s="292" t="e">
        <f>H19-L19-L20-L21-#REF!-#REF!-#REF!-#REF!-#REF!</f>
        <v>#REF!</v>
      </c>
    </row>
    <row r="20" spans="1:16" ht="30" customHeight="1">
      <c r="A20" s="299"/>
      <c r="B20" s="286"/>
      <c r="C20" s="201"/>
      <c r="D20" s="236"/>
      <c r="E20" s="200"/>
      <c r="F20" s="200"/>
      <c r="G20" s="200"/>
      <c r="H20" s="236"/>
      <c r="I20" s="8" t="s">
        <v>192</v>
      </c>
      <c r="J20" s="8"/>
      <c r="K20" s="8">
        <v>1.6</v>
      </c>
      <c r="L20" s="8">
        <f>K20*3402</f>
        <v>5443.200000000001</v>
      </c>
      <c r="M20" s="8"/>
      <c r="N20" s="8"/>
      <c r="O20" s="65"/>
      <c r="P20" s="292"/>
    </row>
    <row r="21" spans="1:16" ht="48" customHeight="1" thickBot="1">
      <c r="A21" s="291"/>
      <c r="B21" s="281"/>
      <c r="C21" s="283"/>
      <c r="D21" s="277"/>
      <c r="E21" s="279"/>
      <c r="F21" s="279"/>
      <c r="G21" s="279"/>
      <c r="H21" s="277"/>
      <c r="I21" s="66" t="s">
        <v>455</v>
      </c>
      <c r="J21" s="66"/>
      <c r="K21" s="66">
        <v>1.62</v>
      </c>
      <c r="L21" s="66">
        <f>K21*3402</f>
        <v>5511.240000000001</v>
      </c>
      <c r="M21" s="66"/>
      <c r="N21" s="66"/>
      <c r="O21" s="67"/>
      <c r="P21" s="292"/>
    </row>
    <row r="22" spans="1:16" ht="30" customHeight="1">
      <c r="A22" s="290">
        <v>3</v>
      </c>
      <c r="B22" s="280" t="s">
        <v>22</v>
      </c>
      <c r="C22" s="282">
        <v>23475.4</v>
      </c>
      <c r="D22" s="276">
        <v>-32747.38</v>
      </c>
      <c r="E22" s="278">
        <f>C22*0.79*12</f>
        <v>222546.79200000002</v>
      </c>
      <c r="F22" s="278">
        <f>E22*10%</f>
        <v>22254.679200000002</v>
      </c>
      <c r="G22" s="278">
        <f>E22-F22</f>
        <v>200292.1128</v>
      </c>
      <c r="H22" s="276">
        <f>D22+G22</f>
        <v>167544.7328</v>
      </c>
      <c r="I22" s="63" t="s">
        <v>199</v>
      </c>
      <c r="J22" s="63"/>
      <c r="K22" s="63">
        <v>200</v>
      </c>
      <c r="L22" s="63">
        <f>K22*442</f>
        <v>88400</v>
      </c>
      <c r="M22" s="63"/>
      <c r="N22" s="63"/>
      <c r="O22" s="64"/>
      <c r="P22" s="292" t="e">
        <f>H22-L22-L23-L24-L25-#REF!-#REF!-#REF!-#REF!</f>
        <v>#REF!</v>
      </c>
    </row>
    <row r="23" spans="1:16" ht="48" customHeight="1">
      <c r="A23" s="299"/>
      <c r="B23" s="286"/>
      <c r="C23" s="201"/>
      <c r="D23" s="236"/>
      <c r="E23" s="200"/>
      <c r="F23" s="200"/>
      <c r="G23" s="200"/>
      <c r="H23" s="236"/>
      <c r="I23" s="8" t="s">
        <v>330</v>
      </c>
      <c r="J23" s="8"/>
      <c r="K23" s="8">
        <v>58.8</v>
      </c>
      <c r="L23" s="8">
        <f>K23*410</f>
        <v>24108</v>
      </c>
      <c r="M23" s="8"/>
      <c r="N23" s="8"/>
      <c r="O23" s="65" t="s">
        <v>494</v>
      </c>
      <c r="P23" s="292"/>
    </row>
    <row r="24" spans="1:16" ht="30" customHeight="1">
      <c r="A24" s="299"/>
      <c r="B24" s="286"/>
      <c r="C24" s="201"/>
      <c r="D24" s="236"/>
      <c r="E24" s="200"/>
      <c r="F24" s="200"/>
      <c r="G24" s="200"/>
      <c r="H24" s="236"/>
      <c r="I24" s="8" t="s">
        <v>195</v>
      </c>
      <c r="J24" s="8"/>
      <c r="K24" s="8">
        <v>50</v>
      </c>
      <c r="L24" s="8">
        <f>K24*270</f>
        <v>13500</v>
      </c>
      <c r="M24" s="8"/>
      <c r="N24" s="8"/>
      <c r="O24" s="65"/>
      <c r="P24" s="292"/>
    </row>
    <row r="25" spans="1:16" ht="30" customHeight="1" thickBot="1">
      <c r="A25" s="291"/>
      <c r="B25" s="281"/>
      <c r="C25" s="283"/>
      <c r="D25" s="277"/>
      <c r="E25" s="279"/>
      <c r="F25" s="279"/>
      <c r="G25" s="279"/>
      <c r="H25" s="277"/>
      <c r="I25" s="66" t="s">
        <v>261</v>
      </c>
      <c r="J25" s="66"/>
      <c r="K25" s="66">
        <v>2</v>
      </c>
      <c r="L25" s="66"/>
      <c r="M25" s="66"/>
      <c r="N25" s="66"/>
      <c r="O25" s="67"/>
      <c r="P25" s="292"/>
    </row>
    <row r="26" spans="1:16" ht="30" customHeight="1" thickBot="1">
      <c r="A26" s="68">
        <v>4</v>
      </c>
      <c r="B26" s="69" t="s">
        <v>23</v>
      </c>
      <c r="C26" s="70">
        <v>4022.4</v>
      </c>
      <c r="D26" s="71">
        <v>5126.1</v>
      </c>
      <c r="E26" s="71">
        <f>C26*0.79*12</f>
        <v>38132.352000000006</v>
      </c>
      <c r="F26" s="71">
        <f>E26*10%</f>
        <v>3813.235200000001</v>
      </c>
      <c r="G26" s="71">
        <f>E26-F26</f>
        <v>34319.1168</v>
      </c>
      <c r="H26" s="71">
        <f>D26+G26</f>
        <v>39445.2168</v>
      </c>
      <c r="I26" s="71" t="s">
        <v>189</v>
      </c>
      <c r="J26" s="71"/>
      <c r="K26" s="71">
        <v>1</v>
      </c>
      <c r="L26" s="71"/>
      <c r="M26" s="71"/>
      <c r="N26" s="71"/>
      <c r="O26" s="72"/>
      <c r="P26" s="62" t="e">
        <f>H26-L26-#REF!-#REF!-#REF!-#REF!-#REF!-#REF!-#REF!</f>
        <v>#REF!</v>
      </c>
    </row>
    <row r="27" spans="1:16" ht="30" customHeight="1" thickBot="1">
      <c r="A27" s="68">
        <v>5</v>
      </c>
      <c r="B27" s="69" t="s">
        <v>24</v>
      </c>
      <c r="C27" s="70">
        <v>23336.6</v>
      </c>
      <c r="D27" s="71">
        <v>-103687.45</v>
      </c>
      <c r="E27" s="71">
        <f>C27*0.79*12</f>
        <v>221230.968</v>
      </c>
      <c r="F27" s="71">
        <f>E27*10%</f>
        <v>22123.0968</v>
      </c>
      <c r="G27" s="71">
        <f>E27-F27</f>
        <v>199107.8712</v>
      </c>
      <c r="H27" s="71">
        <f>D27+G27</f>
        <v>95420.4212</v>
      </c>
      <c r="I27" s="71" t="s">
        <v>457</v>
      </c>
      <c r="J27" s="71"/>
      <c r="K27" s="71"/>
      <c r="L27" s="71"/>
      <c r="M27" s="71"/>
      <c r="N27" s="71"/>
      <c r="O27" s="73"/>
      <c r="P27" s="62" t="e">
        <f>H27-L27-#REF!-#REF!-#REF!-#REF!-#REF!-#REF!-#REF!</f>
        <v>#REF!</v>
      </c>
    </row>
    <row r="28" spans="1:16" ht="30" customHeight="1" thickBot="1">
      <c r="A28" s="68">
        <v>6</v>
      </c>
      <c r="B28" s="69" t="s">
        <v>25</v>
      </c>
      <c r="C28" s="70">
        <v>4017.9</v>
      </c>
      <c r="D28" s="71">
        <v>8749.8</v>
      </c>
      <c r="E28" s="71">
        <f>C28*0.79*12</f>
        <v>38089.692</v>
      </c>
      <c r="F28" s="71">
        <f>E28*10%</f>
        <v>3808.9692000000005</v>
      </c>
      <c r="G28" s="71">
        <f>E28-F28</f>
        <v>34280.7228</v>
      </c>
      <c r="H28" s="71">
        <f>D28+G28</f>
        <v>43030.522800000006</v>
      </c>
      <c r="I28" s="71" t="s">
        <v>199</v>
      </c>
      <c r="J28" s="71">
        <v>2</v>
      </c>
      <c r="K28" s="71">
        <v>95</v>
      </c>
      <c r="L28" s="71">
        <f>K28*442</f>
        <v>41990</v>
      </c>
      <c r="M28" s="71"/>
      <c r="N28" s="71"/>
      <c r="O28" s="72"/>
      <c r="P28" s="62" t="e">
        <f>H28-L28-#REF!-#REF!-#REF!-#REF!-#REF!-#REF!-#REF!</f>
        <v>#REF!</v>
      </c>
    </row>
    <row r="29" spans="1:16" ht="30" customHeight="1">
      <c r="A29" s="290">
        <v>7</v>
      </c>
      <c r="B29" s="280" t="s">
        <v>26</v>
      </c>
      <c r="C29" s="282">
        <v>11853.4</v>
      </c>
      <c r="D29" s="276">
        <v>56587.47</v>
      </c>
      <c r="E29" s="278">
        <f>C29*0.79*12</f>
        <v>112370.23199999999</v>
      </c>
      <c r="F29" s="278">
        <f>E29*10%</f>
        <v>11237.0232</v>
      </c>
      <c r="G29" s="278">
        <f>E29-F29</f>
        <v>101133.2088</v>
      </c>
      <c r="H29" s="276">
        <f>D29+G29</f>
        <v>157720.6788</v>
      </c>
      <c r="I29" s="63" t="s">
        <v>284</v>
      </c>
      <c r="J29" s="63">
        <v>14</v>
      </c>
      <c r="K29" s="63"/>
      <c r="L29" s="63"/>
      <c r="M29" s="63"/>
      <c r="N29" s="63"/>
      <c r="O29" s="64"/>
      <c r="P29" s="292" t="e">
        <f>H29-L29-L30-L31-#REF!-#REF!-#REF!-#REF!-#REF!</f>
        <v>#REF!</v>
      </c>
    </row>
    <row r="30" spans="1:16" ht="30" customHeight="1">
      <c r="A30" s="299"/>
      <c r="B30" s="286"/>
      <c r="C30" s="201"/>
      <c r="D30" s="236"/>
      <c r="E30" s="200"/>
      <c r="F30" s="200"/>
      <c r="G30" s="200"/>
      <c r="H30" s="236"/>
      <c r="I30" s="8" t="s">
        <v>285</v>
      </c>
      <c r="J30" s="8">
        <v>14</v>
      </c>
      <c r="K30" s="8"/>
      <c r="L30" s="8"/>
      <c r="M30" s="8"/>
      <c r="N30" s="8"/>
      <c r="O30" s="65"/>
      <c r="P30" s="292"/>
    </row>
    <row r="31" spans="1:16" ht="30" customHeight="1" thickBot="1">
      <c r="A31" s="291"/>
      <c r="B31" s="281"/>
      <c r="C31" s="283"/>
      <c r="D31" s="277"/>
      <c r="E31" s="279"/>
      <c r="F31" s="279"/>
      <c r="G31" s="279"/>
      <c r="H31" s="277"/>
      <c r="I31" s="66" t="s">
        <v>207</v>
      </c>
      <c r="J31" s="66">
        <v>8</v>
      </c>
      <c r="K31" s="66">
        <v>28</v>
      </c>
      <c r="L31" s="66">
        <f>K31*561</f>
        <v>15708</v>
      </c>
      <c r="M31" s="66"/>
      <c r="N31" s="66"/>
      <c r="O31" s="74"/>
      <c r="P31" s="292"/>
    </row>
    <row r="32" spans="1:16" ht="30" customHeight="1">
      <c r="A32" s="290">
        <v>8</v>
      </c>
      <c r="B32" s="280" t="s">
        <v>27</v>
      </c>
      <c r="C32" s="282">
        <v>18986.8</v>
      </c>
      <c r="D32" s="276">
        <v>92654.78</v>
      </c>
      <c r="E32" s="278">
        <f>C32*0.79*12</f>
        <v>179994.864</v>
      </c>
      <c r="F32" s="278">
        <f>E32*10%</f>
        <v>17999.4864</v>
      </c>
      <c r="G32" s="278">
        <f>E32-F32</f>
        <v>161995.3776</v>
      </c>
      <c r="H32" s="276">
        <f>D32+G32</f>
        <v>254650.1576</v>
      </c>
      <c r="I32" s="63" t="s">
        <v>261</v>
      </c>
      <c r="J32" s="63"/>
      <c r="K32" s="63">
        <v>8</v>
      </c>
      <c r="L32" s="63"/>
      <c r="M32" s="63"/>
      <c r="N32" s="63"/>
      <c r="O32" s="64"/>
      <c r="P32" s="292" t="e">
        <f>H32-L32-L33-L34-L35-L36-#REF!-#REF!-#REF!</f>
        <v>#REF!</v>
      </c>
    </row>
    <row r="33" spans="1:16" ht="30" customHeight="1">
      <c r="A33" s="299"/>
      <c r="B33" s="286"/>
      <c r="C33" s="201"/>
      <c r="D33" s="236"/>
      <c r="E33" s="200"/>
      <c r="F33" s="200"/>
      <c r="G33" s="200"/>
      <c r="H33" s="236"/>
      <c r="I33" s="8" t="s">
        <v>195</v>
      </c>
      <c r="J33" s="8"/>
      <c r="K33" s="8">
        <v>100</v>
      </c>
      <c r="L33" s="8">
        <f>K33*270</f>
        <v>27000</v>
      </c>
      <c r="M33" s="8"/>
      <c r="N33" s="8"/>
      <c r="O33" s="65"/>
      <c r="P33" s="292"/>
    </row>
    <row r="34" spans="1:16" ht="30" customHeight="1">
      <c r="A34" s="299"/>
      <c r="B34" s="286"/>
      <c r="C34" s="201"/>
      <c r="D34" s="236"/>
      <c r="E34" s="200"/>
      <c r="F34" s="200"/>
      <c r="G34" s="200"/>
      <c r="H34" s="236"/>
      <c r="I34" s="8" t="s">
        <v>203</v>
      </c>
      <c r="J34" s="8"/>
      <c r="K34" s="8">
        <v>8</v>
      </c>
      <c r="L34" s="8">
        <f>K34*4200</f>
        <v>33600</v>
      </c>
      <c r="M34" s="8"/>
      <c r="N34" s="8"/>
      <c r="O34" s="65"/>
      <c r="P34" s="292"/>
    </row>
    <row r="35" spans="1:16" ht="30" customHeight="1">
      <c r="A35" s="299"/>
      <c r="B35" s="286"/>
      <c r="C35" s="201"/>
      <c r="D35" s="236"/>
      <c r="E35" s="200"/>
      <c r="F35" s="200"/>
      <c r="G35" s="200"/>
      <c r="H35" s="236"/>
      <c r="I35" s="8" t="s">
        <v>198</v>
      </c>
      <c r="J35" s="8" t="s">
        <v>420</v>
      </c>
      <c r="K35" s="8">
        <v>5</v>
      </c>
      <c r="L35" s="8">
        <f>K35*1505</f>
        <v>7525</v>
      </c>
      <c r="M35" s="8"/>
      <c r="N35" s="8"/>
      <c r="O35" s="65" t="s">
        <v>419</v>
      </c>
      <c r="P35" s="292"/>
    </row>
    <row r="36" spans="1:16" ht="30" customHeight="1" thickBot="1">
      <c r="A36" s="291"/>
      <c r="B36" s="281"/>
      <c r="C36" s="283"/>
      <c r="D36" s="277"/>
      <c r="E36" s="279"/>
      <c r="F36" s="279"/>
      <c r="G36" s="279"/>
      <c r="H36" s="277"/>
      <c r="I36" s="66" t="s">
        <v>207</v>
      </c>
      <c r="J36" s="66"/>
      <c r="K36" s="66">
        <v>50</v>
      </c>
      <c r="L36" s="66">
        <f>K36*561</f>
        <v>28050</v>
      </c>
      <c r="M36" s="66"/>
      <c r="N36" s="66"/>
      <c r="O36" s="67"/>
      <c r="P36" s="292"/>
    </row>
    <row r="37" spans="1:16" ht="30" customHeight="1">
      <c r="A37" s="290">
        <v>9</v>
      </c>
      <c r="B37" s="280" t="s">
        <v>28</v>
      </c>
      <c r="C37" s="282">
        <v>27445.5</v>
      </c>
      <c r="D37" s="276">
        <v>52272.91</v>
      </c>
      <c r="E37" s="278">
        <f>C37*0.79*12</f>
        <v>260183.34</v>
      </c>
      <c r="F37" s="278">
        <f>E37*10%</f>
        <v>26018.334000000003</v>
      </c>
      <c r="G37" s="278">
        <f>E37-F37</f>
        <v>234165.006</v>
      </c>
      <c r="H37" s="276">
        <f>D37+G37</f>
        <v>286437.91599999997</v>
      </c>
      <c r="I37" s="63" t="s">
        <v>198</v>
      </c>
      <c r="J37" s="63">
        <v>10</v>
      </c>
      <c r="K37" s="63">
        <v>77</v>
      </c>
      <c r="L37" s="63">
        <v>112495</v>
      </c>
      <c r="M37" s="63"/>
      <c r="N37" s="63"/>
      <c r="O37" s="64" t="s">
        <v>351</v>
      </c>
      <c r="P37" s="292" t="e">
        <f>H37-L37-L38-L39-#REF!-#REF!-#REF!-#REF!-#REF!</f>
        <v>#REF!</v>
      </c>
    </row>
    <row r="38" spans="1:16" ht="30" customHeight="1">
      <c r="A38" s="299"/>
      <c r="B38" s="286"/>
      <c r="C38" s="201"/>
      <c r="D38" s="236"/>
      <c r="E38" s="200"/>
      <c r="F38" s="200"/>
      <c r="G38" s="200"/>
      <c r="H38" s="236"/>
      <c r="I38" s="8" t="s">
        <v>261</v>
      </c>
      <c r="J38" s="8">
        <v>15</v>
      </c>
      <c r="K38" s="8">
        <v>12</v>
      </c>
      <c r="L38" s="8"/>
      <c r="M38" s="8"/>
      <c r="N38" s="8"/>
      <c r="O38" s="65"/>
      <c r="P38" s="292"/>
    </row>
    <row r="39" spans="1:16" ht="30" customHeight="1" thickBot="1">
      <c r="A39" s="291"/>
      <c r="B39" s="281"/>
      <c r="C39" s="283"/>
      <c r="D39" s="277"/>
      <c r="E39" s="279"/>
      <c r="F39" s="279"/>
      <c r="G39" s="279"/>
      <c r="H39" s="277"/>
      <c r="I39" s="66" t="s">
        <v>216</v>
      </c>
      <c r="J39" s="66"/>
      <c r="K39" s="66">
        <v>1</v>
      </c>
      <c r="L39" s="66">
        <v>27430.93</v>
      </c>
      <c r="M39" s="66"/>
      <c r="N39" s="66"/>
      <c r="O39" s="67"/>
      <c r="P39" s="292"/>
    </row>
    <row r="40" spans="1:16" ht="30" customHeight="1">
      <c r="A40" s="290">
        <v>10</v>
      </c>
      <c r="B40" s="280" t="s">
        <v>29</v>
      </c>
      <c r="C40" s="282">
        <v>13976</v>
      </c>
      <c r="D40" s="276">
        <v>44554.92</v>
      </c>
      <c r="E40" s="278">
        <f>C40*0.79*12</f>
        <v>132492.48</v>
      </c>
      <c r="F40" s="278">
        <f>E40*10%</f>
        <v>13249.248000000001</v>
      </c>
      <c r="G40" s="278">
        <f>E40-F40</f>
        <v>119243.232</v>
      </c>
      <c r="H40" s="276">
        <f>D40+G40</f>
        <v>163798.152</v>
      </c>
      <c r="I40" s="63" t="s">
        <v>199</v>
      </c>
      <c r="J40" s="63">
        <v>2</v>
      </c>
      <c r="K40" s="63">
        <v>60</v>
      </c>
      <c r="L40" s="63">
        <f>K40*442</f>
        <v>26520</v>
      </c>
      <c r="M40" s="63"/>
      <c r="N40" s="63"/>
      <c r="O40" s="64"/>
      <c r="P40" s="292" t="e">
        <f>H40-L40-L41-L42-L43-L44-#REF!-#REF!-#REF!</f>
        <v>#REF!</v>
      </c>
    </row>
    <row r="41" spans="1:16" ht="30" customHeight="1">
      <c r="A41" s="299"/>
      <c r="B41" s="286"/>
      <c r="C41" s="201"/>
      <c r="D41" s="236"/>
      <c r="E41" s="200"/>
      <c r="F41" s="200"/>
      <c r="G41" s="200"/>
      <c r="H41" s="236"/>
      <c r="I41" s="8" t="s">
        <v>195</v>
      </c>
      <c r="J41" s="8">
        <v>4</v>
      </c>
      <c r="K41" s="8">
        <v>100</v>
      </c>
      <c r="L41" s="8">
        <f>K41*270</f>
        <v>27000</v>
      </c>
      <c r="M41" s="8"/>
      <c r="N41" s="8"/>
      <c r="O41" s="65"/>
      <c r="P41" s="292"/>
    </row>
    <row r="42" spans="1:16" ht="45.75" customHeight="1">
      <c r="A42" s="299"/>
      <c r="B42" s="286"/>
      <c r="C42" s="201"/>
      <c r="D42" s="236"/>
      <c r="E42" s="200"/>
      <c r="F42" s="200"/>
      <c r="G42" s="200"/>
      <c r="H42" s="236"/>
      <c r="I42" s="8" t="s">
        <v>209</v>
      </c>
      <c r="J42" s="8">
        <v>5</v>
      </c>
      <c r="K42" s="8">
        <v>8</v>
      </c>
      <c r="L42" s="8">
        <f>K42*410</f>
        <v>3280</v>
      </c>
      <c r="M42" s="8"/>
      <c r="N42" s="8"/>
      <c r="O42" s="65"/>
      <c r="P42" s="292"/>
    </row>
    <row r="43" spans="1:16" ht="30" customHeight="1">
      <c r="A43" s="299"/>
      <c r="B43" s="286"/>
      <c r="C43" s="201"/>
      <c r="D43" s="236"/>
      <c r="E43" s="200"/>
      <c r="F43" s="200"/>
      <c r="G43" s="200"/>
      <c r="H43" s="236"/>
      <c r="I43" s="8" t="s">
        <v>203</v>
      </c>
      <c r="J43" s="8">
        <v>1</v>
      </c>
      <c r="K43" s="8">
        <v>7</v>
      </c>
      <c r="L43" s="8">
        <f>K43*4200</f>
        <v>29400</v>
      </c>
      <c r="M43" s="8"/>
      <c r="N43" s="8"/>
      <c r="O43" s="65"/>
      <c r="P43" s="292"/>
    </row>
    <row r="44" spans="1:16" ht="30" customHeight="1" thickBot="1">
      <c r="A44" s="291"/>
      <c r="B44" s="281"/>
      <c r="C44" s="283"/>
      <c r="D44" s="277"/>
      <c r="E44" s="279"/>
      <c r="F44" s="279"/>
      <c r="G44" s="279"/>
      <c r="H44" s="277"/>
      <c r="I44" s="66" t="s">
        <v>424</v>
      </c>
      <c r="J44" s="66"/>
      <c r="K44" s="66">
        <v>1</v>
      </c>
      <c r="L44" s="66"/>
      <c r="M44" s="66"/>
      <c r="N44" s="66"/>
      <c r="O44" s="67"/>
      <c r="P44" s="292"/>
    </row>
    <row r="45" spans="1:16" ht="30" customHeight="1">
      <c r="A45" s="290">
        <v>11</v>
      </c>
      <c r="B45" s="280" t="s">
        <v>30</v>
      </c>
      <c r="C45" s="282">
        <v>16839.3</v>
      </c>
      <c r="D45" s="276">
        <v>-109266.82</v>
      </c>
      <c r="E45" s="278">
        <f>C45*0.79*12</f>
        <v>159636.564</v>
      </c>
      <c r="F45" s="278">
        <f>E45*10%</f>
        <v>15963.656400000002</v>
      </c>
      <c r="G45" s="278">
        <f>E45-F45</f>
        <v>143672.9076</v>
      </c>
      <c r="H45" s="276">
        <f>D45+G45</f>
        <v>34406.0876</v>
      </c>
      <c r="I45" s="63" t="s">
        <v>199</v>
      </c>
      <c r="J45" s="63">
        <v>2</v>
      </c>
      <c r="K45" s="63">
        <v>50</v>
      </c>
      <c r="L45" s="63">
        <f>K45*442</f>
        <v>22100</v>
      </c>
      <c r="M45" s="63"/>
      <c r="N45" s="63"/>
      <c r="O45" s="64"/>
      <c r="P45" s="292" t="e">
        <f>H45-L45-L46-#REF!-#REF!-#REF!-#REF!-#REF!-#REF!</f>
        <v>#REF!</v>
      </c>
    </row>
    <row r="46" spans="1:16" ht="30" customHeight="1" thickBot="1">
      <c r="A46" s="291"/>
      <c r="B46" s="281"/>
      <c r="C46" s="283"/>
      <c r="D46" s="277"/>
      <c r="E46" s="279"/>
      <c r="F46" s="279"/>
      <c r="G46" s="279"/>
      <c r="H46" s="277"/>
      <c r="I46" s="66" t="s">
        <v>195</v>
      </c>
      <c r="J46" s="66">
        <v>4</v>
      </c>
      <c r="K46" s="66">
        <v>42</v>
      </c>
      <c r="L46" s="66">
        <f>K46*270</f>
        <v>11340</v>
      </c>
      <c r="M46" s="66"/>
      <c r="N46" s="66"/>
      <c r="O46" s="67"/>
      <c r="P46" s="292"/>
    </row>
    <row r="47" spans="1:16" ht="30" customHeight="1">
      <c r="A47" s="290">
        <v>12</v>
      </c>
      <c r="B47" s="280" t="s">
        <v>31</v>
      </c>
      <c r="C47" s="282">
        <v>10266.7</v>
      </c>
      <c r="D47" s="276">
        <v>66572.14</v>
      </c>
      <c r="E47" s="278">
        <f>C47*0.79*12</f>
        <v>97328.31600000002</v>
      </c>
      <c r="F47" s="278">
        <f>E47*10%</f>
        <v>9732.831600000003</v>
      </c>
      <c r="G47" s="278">
        <f>E47-F47</f>
        <v>87595.48440000002</v>
      </c>
      <c r="H47" s="276">
        <f>D47+G47</f>
        <v>154167.62440000003</v>
      </c>
      <c r="I47" s="63" t="s">
        <v>198</v>
      </c>
      <c r="J47" s="63">
        <v>10</v>
      </c>
      <c r="K47" s="63">
        <v>11</v>
      </c>
      <c r="L47" s="63">
        <v>16555</v>
      </c>
      <c r="M47" s="63"/>
      <c r="N47" s="63"/>
      <c r="O47" s="64" t="s">
        <v>260</v>
      </c>
      <c r="P47" s="292" t="e">
        <f>H47-L47-L48-L49-L50-#REF!-#REF!-#REF!-#REF!</f>
        <v>#REF!</v>
      </c>
    </row>
    <row r="48" spans="1:16" ht="30" customHeight="1">
      <c r="A48" s="299"/>
      <c r="B48" s="286"/>
      <c r="C48" s="201"/>
      <c r="D48" s="236"/>
      <c r="E48" s="200"/>
      <c r="F48" s="200"/>
      <c r="G48" s="200"/>
      <c r="H48" s="236"/>
      <c r="I48" s="8" t="s">
        <v>203</v>
      </c>
      <c r="J48" s="8">
        <v>1</v>
      </c>
      <c r="K48" s="8">
        <v>4</v>
      </c>
      <c r="L48" s="8">
        <f>K48*4200</f>
        <v>16800</v>
      </c>
      <c r="M48" s="8"/>
      <c r="N48" s="8"/>
      <c r="O48" s="65"/>
      <c r="P48" s="292"/>
    </row>
    <row r="49" spans="1:16" ht="30" customHeight="1">
      <c r="A49" s="299"/>
      <c r="B49" s="286"/>
      <c r="C49" s="201"/>
      <c r="D49" s="236"/>
      <c r="E49" s="200"/>
      <c r="F49" s="200"/>
      <c r="G49" s="200"/>
      <c r="H49" s="236"/>
      <c r="I49" s="8" t="s">
        <v>207</v>
      </c>
      <c r="J49" s="8">
        <v>8</v>
      </c>
      <c r="K49" s="8">
        <v>203</v>
      </c>
      <c r="L49" s="8">
        <f>K49*561</f>
        <v>113883</v>
      </c>
      <c r="M49" s="8"/>
      <c r="N49" s="8"/>
      <c r="O49" s="65"/>
      <c r="P49" s="292"/>
    </row>
    <row r="50" spans="1:16" ht="50.25" customHeight="1" thickBot="1">
      <c r="A50" s="291"/>
      <c r="B50" s="281"/>
      <c r="C50" s="283"/>
      <c r="D50" s="277"/>
      <c r="E50" s="279"/>
      <c r="F50" s="279"/>
      <c r="G50" s="279"/>
      <c r="H50" s="277"/>
      <c r="I50" s="66" t="s">
        <v>330</v>
      </c>
      <c r="J50" s="66"/>
      <c r="K50" s="66">
        <v>13</v>
      </c>
      <c r="L50" s="66">
        <f>K50*410</f>
        <v>5330</v>
      </c>
      <c r="M50" s="66"/>
      <c r="N50" s="66"/>
      <c r="O50" s="67"/>
      <c r="P50" s="292"/>
    </row>
    <row r="51" spans="1:16" ht="39.75" customHeight="1" thickBot="1">
      <c r="A51" s="68">
        <v>13</v>
      </c>
      <c r="B51" s="75" t="s">
        <v>32</v>
      </c>
      <c r="C51" s="70">
        <v>5023.2</v>
      </c>
      <c r="D51" s="71">
        <v>105695.6</v>
      </c>
      <c r="E51" s="71">
        <f>C51*0.79*12</f>
        <v>47619.936</v>
      </c>
      <c r="F51" s="71">
        <f>E51*10%</f>
        <v>4761.993600000001</v>
      </c>
      <c r="G51" s="71">
        <f>E51-F51</f>
        <v>42857.9424</v>
      </c>
      <c r="H51" s="71">
        <f>D51+G51</f>
        <v>148553.5424</v>
      </c>
      <c r="I51" s="71" t="s">
        <v>283</v>
      </c>
      <c r="J51" s="71">
        <v>16</v>
      </c>
      <c r="K51" s="71"/>
      <c r="L51" s="71"/>
      <c r="M51" s="71"/>
      <c r="N51" s="71"/>
      <c r="O51" s="72"/>
      <c r="P51" s="62" t="e">
        <f>H51-L51-#REF!-#REF!-#REF!-#REF!-#REF!-#REF!-#REF!</f>
        <v>#REF!</v>
      </c>
    </row>
    <row r="52" spans="1:16" ht="39.75" customHeight="1">
      <c r="A52" s="290">
        <v>14</v>
      </c>
      <c r="B52" s="280" t="s">
        <v>33</v>
      </c>
      <c r="C52" s="282">
        <v>26374.1</v>
      </c>
      <c r="D52" s="276">
        <v>-152101.83</v>
      </c>
      <c r="E52" s="278">
        <f>C52*0.79*12</f>
        <v>250026.468</v>
      </c>
      <c r="F52" s="278">
        <f>E52*10%</f>
        <v>25002.646800000002</v>
      </c>
      <c r="G52" s="278">
        <f>E52-F52</f>
        <v>225023.8212</v>
      </c>
      <c r="H52" s="276">
        <f>D52+G52</f>
        <v>72921.99120000002</v>
      </c>
      <c r="I52" s="63" t="s">
        <v>195</v>
      </c>
      <c r="J52" s="63">
        <v>4</v>
      </c>
      <c r="K52" s="63">
        <v>84</v>
      </c>
      <c r="L52" s="63">
        <f>K52*270</f>
        <v>22680</v>
      </c>
      <c r="M52" s="63"/>
      <c r="N52" s="63"/>
      <c r="O52" s="64"/>
      <c r="P52" s="292" t="e">
        <f>H52-L52-L53-#REF!-#REF!-#REF!-#REF!-#REF!-#REF!</f>
        <v>#REF!</v>
      </c>
    </row>
    <row r="53" spans="1:16" ht="30" customHeight="1" thickBot="1">
      <c r="A53" s="291"/>
      <c r="B53" s="281"/>
      <c r="C53" s="283"/>
      <c r="D53" s="277"/>
      <c r="E53" s="279"/>
      <c r="F53" s="279"/>
      <c r="G53" s="279"/>
      <c r="H53" s="277"/>
      <c r="I53" s="66" t="s">
        <v>257</v>
      </c>
      <c r="J53" s="66"/>
      <c r="K53" s="66">
        <v>2</v>
      </c>
      <c r="L53" s="66">
        <v>50000</v>
      </c>
      <c r="M53" s="66"/>
      <c r="N53" s="66"/>
      <c r="O53" s="67" t="s">
        <v>429</v>
      </c>
      <c r="P53" s="292"/>
    </row>
    <row r="54" spans="1:16" ht="42" customHeight="1" thickBot="1">
      <c r="A54" s="68">
        <v>15</v>
      </c>
      <c r="B54" s="75" t="s">
        <v>34</v>
      </c>
      <c r="C54" s="70">
        <v>14792.7</v>
      </c>
      <c r="D54" s="71">
        <v>65961.67</v>
      </c>
      <c r="E54" s="71">
        <f>C54*0.79*12</f>
        <v>140234.79600000003</v>
      </c>
      <c r="F54" s="71">
        <f>E54*10%</f>
        <v>14023.479600000004</v>
      </c>
      <c r="G54" s="71">
        <f>E54-F54</f>
        <v>126211.31640000003</v>
      </c>
      <c r="H54" s="71">
        <f>D54+G54</f>
        <v>192172.98640000002</v>
      </c>
      <c r="I54" s="71" t="s">
        <v>230</v>
      </c>
      <c r="J54" s="71"/>
      <c r="K54" s="71">
        <v>3</v>
      </c>
      <c r="L54" s="71"/>
      <c r="M54" s="71"/>
      <c r="N54" s="71"/>
      <c r="O54" s="72" t="s">
        <v>484</v>
      </c>
      <c r="P54" s="62" t="e">
        <f>H54-L54-#REF!-#REF!-#REF!-#REF!-#REF!-#REF!-#REF!</f>
        <v>#REF!</v>
      </c>
    </row>
    <row r="55" spans="1:16" ht="30" customHeight="1">
      <c r="A55" s="290">
        <v>16</v>
      </c>
      <c r="B55" s="280" t="s">
        <v>35</v>
      </c>
      <c r="C55" s="282">
        <v>18297.7</v>
      </c>
      <c r="D55" s="276">
        <v>21507.76</v>
      </c>
      <c r="E55" s="278">
        <f>C55*0.79*12</f>
        <v>173462.196</v>
      </c>
      <c r="F55" s="278">
        <f>E55*10%</f>
        <v>17346.2196</v>
      </c>
      <c r="G55" s="278">
        <f>E55-F55</f>
        <v>156115.97639999999</v>
      </c>
      <c r="H55" s="276">
        <f>D55+G55</f>
        <v>177623.7364</v>
      </c>
      <c r="I55" s="63" t="s">
        <v>190</v>
      </c>
      <c r="J55" s="63">
        <v>14</v>
      </c>
      <c r="K55" s="63">
        <v>24</v>
      </c>
      <c r="L55" s="63">
        <f>K55*700</f>
        <v>16800</v>
      </c>
      <c r="M55" s="63"/>
      <c r="N55" s="63"/>
      <c r="O55" s="64"/>
      <c r="P55" s="292">
        <f>H55-L55-L56-L57-L58-L59-L60-L61-L62</f>
        <v>39723.736399999994</v>
      </c>
    </row>
    <row r="56" spans="1:16" ht="30" customHeight="1">
      <c r="A56" s="299"/>
      <c r="B56" s="286"/>
      <c r="C56" s="201"/>
      <c r="D56" s="236"/>
      <c r="E56" s="200"/>
      <c r="F56" s="200"/>
      <c r="G56" s="200"/>
      <c r="H56" s="236"/>
      <c r="I56" s="8" t="s">
        <v>199</v>
      </c>
      <c r="J56" s="8">
        <v>2</v>
      </c>
      <c r="K56" s="8">
        <v>50</v>
      </c>
      <c r="L56" s="8">
        <f>K56*442</f>
        <v>22100</v>
      </c>
      <c r="M56" s="8"/>
      <c r="N56" s="8"/>
      <c r="O56" s="65"/>
      <c r="P56" s="292"/>
    </row>
    <row r="57" spans="1:16" ht="30" customHeight="1">
      <c r="A57" s="299"/>
      <c r="B57" s="286"/>
      <c r="C57" s="201"/>
      <c r="D57" s="236"/>
      <c r="E57" s="200"/>
      <c r="F57" s="200"/>
      <c r="G57" s="200"/>
      <c r="H57" s="236"/>
      <c r="I57" s="8" t="s">
        <v>272</v>
      </c>
      <c r="J57" s="8">
        <v>4</v>
      </c>
      <c r="K57" s="8">
        <v>50</v>
      </c>
      <c r="L57" s="8">
        <f>K57*270</f>
        <v>13500</v>
      </c>
      <c r="M57" s="8"/>
      <c r="N57" s="8"/>
      <c r="O57" s="65"/>
      <c r="P57" s="292"/>
    </row>
    <row r="58" spans="1:16" ht="30" customHeight="1">
      <c r="A58" s="299"/>
      <c r="B58" s="286"/>
      <c r="C58" s="201"/>
      <c r="D58" s="236"/>
      <c r="E58" s="200"/>
      <c r="F58" s="200"/>
      <c r="G58" s="200"/>
      <c r="H58" s="236"/>
      <c r="I58" s="8" t="s">
        <v>261</v>
      </c>
      <c r="J58" s="8">
        <v>15</v>
      </c>
      <c r="K58" s="8">
        <v>2</v>
      </c>
      <c r="L58" s="8"/>
      <c r="M58" s="8"/>
      <c r="N58" s="8"/>
      <c r="O58" s="65"/>
      <c r="P58" s="292"/>
    </row>
    <row r="59" spans="1:16" ht="30" customHeight="1">
      <c r="A59" s="299"/>
      <c r="B59" s="286"/>
      <c r="C59" s="201"/>
      <c r="D59" s="236"/>
      <c r="E59" s="200"/>
      <c r="F59" s="200"/>
      <c r="G59" s="200"/>
      <c r="H59" s="236"/>
      <c r="I59" s="8" t="s">
        <v>203</v>
      </c>
      <c r="J59" s="8">
        <v>1</v>
      </c>
      <c r="K59" s="8">
        <v>7</v>
      </c>
      <c r="L59" s="8">
        <f>K59*4200</f>
        <v>29400</v>
      </c>
      <c r="M59" s="8"/>
      <c r="N59" s="8"/>
      <c r="O59" s="65"/>
      <c r="P59" s="292"/>
    </row>
    <row r="60" spans="1:16" ht="30" customHeight="1">
      <c r="A60" s="299"/>
      <c r="B60" s="286"/>
      <c r="C60" s="201"/>
      <c r="D60" s="236"/>
      <c r="E60" s="200"/>
      <c r="F60" s="200"/>
      <c r="G60" s="200"/>
      <c r="H60" s="236"/>
      <c r="I60" s="8" t="s">
        <v>273</v>
      </c>
      <c r="J60" s="8">
        <v>14</v>
      </c>
      <c r="K60" s="8">
        <v>16</v>
      </c>
      <c r="L60" s="8"/>
      <c r="M60" s="8"/>
      <c r="N60" s="8"/>
      <c r="O60" s="65" t="s">
        <v>274</v>
      </c>
      <c r="P60" s="292"/>
    </row>
    <row r="61" spans="1:16" ht="30" customHeight="1">
      <c r="A61" s="299"/>
      <c r="B61" s="286"/>
      <c r="C61" s="201"/>
      <c r="D61" s="236"/>
      <c r="E61" s="200"/>
      <c r="F61" s="200"/>
      <c r="G61" s="200"/>
      <c r="H61" s="236"/>
      <c r="I61" s="8" t="s">
        <v>216</v>
      </c>
      <c r="J61" s="8"/>
      <c r="K61" s="8">
        <v>2</v>
      </c>
      <c r="L61" s="8"/>
      <c r="M61" s="8"/>
      <c r="N61" s="8"/>
      <c r="O61" s="65" t="s">
        <v>430</v>
      </c>
      <c r="P61" s="292"/>
    </row>
    <row r="62" spans="1:16" ht="30" customHeight="1" thickBot="1">
      <c r="A62" s="291"/>
      <c r="B62" s="281"/>
      <c r="C62" s="283"/>
      <c r="D62" s="277"/>
      <c r="E62" s="279"/>
      <c r="F62" s="279"/>
      <c r="G62" s="279"/>
      <c r="H62" s="277"/>
      <c r="I62" s="66" t="s">
        <v>207</v>
      </c>
      <c r="J62" s="66"/>
      <c r="K62" s="66">
        <v>100</v>
      </c>
      <c r="L62" s="66">
        <f>K62*561</f>
        <v>56100</v>
      </c>
      <c r="M62" s="66"/>
      <c r="N62" s="66"/>
      <c r="O62" s="67"/>
      <c r="P62" s="292"/>
    </row>
    <row r="63" spans="1:16" ht="21" customHeight="1">
      <c r="A63" s="290">
        <v>17</v>
      </c>
      <c r="B63" s="280" t="s">
        <v>36</v>
      </c>
      <c r="C63" s="282">
        <v>10529.7</v>
      </c>
      <c r="D63" s="276">
        <v>-18652.87</v>
      </c>
      <c r="E63" s="278">
        <f>C63*0.79*12</f>
        <v>99821.55600000001</v>
      </c>
      <c r="F63" s="278">
        <f>E63*10%</f>
        <v>9982.155600000002</v>
      </c>
      <c r="G63" s="278">
        <f>E63-F63</f>
        <v>89839.40040000001</v>
      </c>
      <c r="H63" s="276">
        <f>D63+G63</f>
        <v>71186.53040000002</v>
      </c>
      <c r="I63" s="63" t="s">
        <v>216</v>
      </c>
      <c r="J63" s="63">
        <v>16</v>
      </c>
      <c r="K63" s="63"/>
      <c r="L63" s="63"/>
      <c r="M63" s="63"/>
      <c r="N63" s="63"/>
      <c r="O63" s="64" t="s">
        <v>425</v>
      </c>
      <c r="P63" s="292" t="e">
        <f>H63-L63-L64-L65-#REF!-#REF!-#REF!-#REF!-#REF!</f>
        <v>#REF!</v>
      </c>
    </row>
    <row r="64" spans="1:16" ht="30" customHeight="1">
      <c r="A64" s="299"/>
      <c r="B64" s="286"/>
      <c r="C64" s="201"/>
      <c r="D64" s="236"/>
      <c r="E64" s="200"/>
      <c r="F64" s="200"/>
      <c r="G64" s="200"/>
      <c r="H64" s="236"/>
      <c r="I64" s="8" t="s">
        <v>195</v>
      </c>
      <c r="J64" s="8"/>
      <c r="K64" s="8">
        <v>50</v>
      </c>
      <c r="L64" s="8">
        <f>K64*270</f>
        <v>13500</v>
      </c>
      <c r="M64" s="8"/>
      <c r="N64" s="8"/>
      <c r="O64" s="65"/>
      <c r="P64" s="292"/>
    </row>
    <row r="65" spans="1:16" ht="30" customHeight="1" thickBot="1">
      <c r="A65" s="291"/>
      <c r="B65" s="281"/>
      <c r="C65" s="283"/>
      <c r="D65" s="277"/>
      <c r="E65" s="279"/>
      <c r="F65" s="279"/>
      <c r="G65" s="279"/>
      <c r="H65" s="277"/>
      <c r="I65" s="66" t="s">
        <v>266</v>
      </c>
      <c r="J65" s="66">
        <v>14</v>
      </c>
      <c r="K65" s="66"/>
      <c r="L65" s="66"/>
      <c r="M65" s="66"/>
      <c r="N65" s="66"/>
      <c r="O65" s="67" t="s">
        <v>267</v>
      </c>
      <c r="P65" s="292"/>
    </row>
    <row r="66" spans="1:16" ht="30" customHeight="1">
      <c r="A66" s="290">
        <v>18</v>
      </c>
      <c r="B66" s="280" t="s">
        <v>37</v>
      </c>
      <c r="C66" s="282">
        <v>7216.8</v>
      </c>
      <c r="D66" s="276">
        <v>10082.77</v>
      </c>
      <c r="E66" s="278">
        <f>C66*0.79*12</f>
        <v>68415.26400000001</v>
      </c>
      <c r="F66" s="278">
        <f>E66*10%</f>
        <v>6841.526400000002</v>
      </c>
      <c r="G66" s="278">
        <f>E66-F66</f>
        <v>61573.73760000001</v>
      </c>
      <c r="H66" s="276">
        <f>D66+G66</f>
        <v>71656.50760000001</v>
      </c>
      <c r="I66" s="63" t="s">
        <v>216</v>
      </c>
      <c r="J66" s="63">
        <v>16</v>
      </c>
      <c r="K66" s="63"/>
      <c r="L66" s="63"/>
      <c r="M66" s="63"/>
      <c r="N66" s="63"/>
      <c r="O66" s="64" t="s">
        <v>268</v>
      </c>
      <c r="P66" s="292" t="e">
        <f>H66-L66-L67-L68-#REF!-#REF!-#REF!-#REF!-#REF!</f>
        <v>#REF!</v>
      </c>
    </row>
    <row r="67" spans="1:16" ht="30" customHeight="1">
      <c r="A67" s="299"/>
      <c r="B67" s="286"/>
      <c r="C67" s="201"/>
      <c r="D67" s="236"/>
      <c r="E67" s="200"/>
      <c r="F67" s="200"/>
      <c r="G67" s="200"/>
      <c r="H67" s="236"/>
      <c r="I67" s="8" t="s">
        <v>195</v>
      </c>
      <c r="J67" s="8">
        <v>4</v>
      </c>
      <c r="K67" s="8">
        <v>50</v>
      </c>
      <c r="L67" s="8">
        <f>K67*270</f>
        <v>13500</v>
      </c>
      <c r="M67" s="8"/>
      <c r="N67" s="8"/>
      <c r="O67" s="65"/>
      <c r="P67" s="292"/>
    </row>
    <row r="68" spans="1:16" ht="30" customHeight="1" thickBot="1">
      <c r="A68" s="291"/>
      <c r="B68" s="281"/>
      <c r="C68" s="283"/>
      <c r="D68" s="277"/>
      <c r="E68" s="279"/>
      <c r="F68" s="279"/>
      <c r="G68" s="279"/>
      <c r="H68" s="277"/>
      <c r="I68" s="66" t="s">
        <v>207</v>
      </c>
      <c r="J68" s="66">
        <v>8</v>
      </c>
      <c r="K68" s="66">
        <v>15</v>
      </c>
      <c r="L68" s="66">
        <f>K68*561</f>
        <v>8415</v>
      </c>
      <c r="M68" s="66"/>
      <c r="N68" s="66"/>
      <c r="O68" s="67"/>
      <c r="P68" s="292"/>
    </row>
    <row r="69" spans="1:16" ht="30" customHeight="1">
      <c r="A69" s="290">
        <v>19</v>
      </c>
      <c r="B69" s="287" t="s">
        <v>38</v>
      </c>
      <c r="C69" s="282">
        <v>7197.5</v>
      </c>
      <c r="D69" s="276">
        <v>-12628.82</v>
      </c>
      <c r="E69" s="278">
        <f>C69*0.79*12</f>
        <v>68232.3</v>
      </c>
      <c r="F69" s="278">
        <f>E69*10%</f>
        <v>6823.2300000000005</v>
      </c>
      <c r="G69" s="278">
        <f>E69-F69</f>
        <v>61409.07</v>
      </c>
      <c r="H69" s="276">
        <f>D69+G69</f>
        <v>48780.25</v>
      </c>
      <c r="I69" s="63" t="s">
        <v>195</v>
      </c>
      <c r="J69" s="63">
        <v>4</v>
      </c>
      <c r="K69" s="63">
        <v>50</v>
      </c>
      <c r="L69" s="63">
        <f>K69*270</f>
        <v>13500</v>
      </c>
      <c r="M69" s="63"/>
      <c r="N69" s="63"/>
      <c r="O69" s="64"/>
      <c r="P69" s="292" t="e">
        <f>H69-L69-L70-L71-L72-#REF!-#REF!-#REF!-#REF!</f>
        <v>#REF!</v>
      </c>
    </row>
    <row r="70" spans="1:16" ht="30" customHeight="1">
      <c r="A70" s="299"/>
      <c r="B70" s="288"/>
      <c r="C70" s="201"/>
      <c r="D70" s="236"/>
      <c r="E70" s="200"/>
      <c r="F70" s="200"/>
      <c r="G70" s="200"/>
      <c r="H70" s="236"/>
      <c r="I70" s="8" t="s">
        <v>207</v>
      </c>
      <c r="J70" s="8">
        <v>8</v>
      </c>
      <c r="K70" s="8">
        <v>34</v>
      </c>
      <c r="L70" s="8">
        <f>K70*561</f>
        <v>19074</v>
      </c>
      <c r="M70" s="8"/>
      <c r="N70" s="8"/>
      <c r="O70" s="65"/>
      <c r="P70" s="292"/>
    </row>
    <row r="71" spans="1:16" ht="30" customHeight="1">
      <c r="A71" s="299"/>
      <c r="B71" s="288"/>
      <c r="C71" s="201"/>
      <c r="D71" s="236"/>
      <c r="E71" s="200"/>
      <c r="F71" s="200"/>
      <c r="G71" s="200"/>
      <c r="H71" s="236"/>
      <c r="I71" s="8" t="s">
        <v>216</v>
      </c>
      <c r="J71" s="8">
        <v>16</v>
      </c>
      <c r="K71" s="8"/>
      <c r="L71" s="8"/>
      <c r="M71" s="8"/>
      <c r="N71" s="8"/>
      <c r="O71" s="65" t="s">
        <v>258</v>
      </c>
      <c r="P71" s="292"/>
    </row>
    <row r="72" spans="1:16" ht="30" customHeight="1" thickBot="1">
      <c r="A72" s="291"/>
      <c r="B72" s="289"/>
      <c r="C72" s="283"/>
      <c r="D72" s="277"/>
      <c r="E72" s="279"/>
      <c r="F72" s="279"/>
      <c r="G72" s="279"/>
      <c r="H72" s="277"/>
      <c r="I72" s="66" t="s">
        <v>271</v>
      </c>
      <c r="J72" s="66">
        <v>16</v>
      </c>
      <c r="K72" s="66"/>
      <c r="L72" s="66"/>
      <c r="M72" s="66"/>
      <c r="N72" s="66"/>
      <c r="O72" s="67"/>
      <c r="P72" s="292"/>
    </row>
    <row r="73" spans="1:16" ht="47.25" customHeight="1" thickBot="1">
      <c r="A73" s="68">
        <v>20</v>
      </c>
      <c r="B73" s="75" t="s">
        <v>39</v>
      </c>
      <c r="C73" s="70">
        <v>14247.7</v>
      </c>
      <c r="D73" s="71">
        <v>-2000.71</v>
      </c>
      <c r="E73" s="71">
        <f>C73*0.79*12</f>
        <v>135068.196</v>
      </c>
      <c r="F73" s="71">
        <f>E73*10%</f>
        <v>13506.8196</v>
      </c>
      <c r="G73" s="71">
        <f>E73-F73</f>
        <v>121561.3764</v>
      </c>
      <c r="H73" s="71">
        <f>D73+G73</f>
        <v>119560.66639999999</v>
      </c>
      <c r="I73" s="71" t="s">
        <v>195</v>
      </c>
      <c r="J73" s="71">
        <v>4</v>
      </c>
      <c r="K73" s="71">
        <v>434</v>
      </c>
      <c r="L73" s="71">
        <f>K73*270</f>
        <v>117180</v>
      </c>
      <c r="M73" s="71"/>
      <c r="N73" s="71"/>
      <c r="O73" s="72"/>
      <c r="P73" s="62" t="e">
        <f>H73-L73-#REF!-#REF!-#REF!-#REF!-#REF!-#REF!-#REF!</f>
        <v>#REF!</v>
      </c>
    </row>
    <row r="74" spans="1:16" ht="30" customHeight="1">
      <c r="A74" s="290">
        <v>21</v>
      </c>
      <c r="B74" s="280" t="s">
        <v>40</v>
      </c>
      <c r="C74" s="282">
        <v>27920.2</v>
      </c>
      <c r="D74" s="276">
        <v>-82013.51</v>
      </c>
      <c r="E74" s="278">
        <f>C74*0.79*12</f>
        <v>264683.49600000004</v>
      </c>
      <c r="F74" s="278">
        <f>E74*10%</f>
        <v>26468.349600000005</v>
      </c>
      <c r="G74" s="278">
        <f>E74-F74</f>
        <v>238215.14640000003</v>
      </c>
      <c r="H74" s="276">
        <f>D74+G74</f>
        <v>156201.63640000002</v>
      </c>
      <c r="I74" s="63" t="s">
        <v>199</v>
      </c>
      <c r="J74" s="63">
        <v>2</v>
      </c>
      <c r="K74" s="63">
        <v>150</v>
      </c>
      <c r="L74" s="63"/>
      <c r="M74" s="63"/>
      <c r="N74" s="63"/>
      <c r="O74" s="77"/>
      <c r="P74" s="292" t="e">
        <f>H74-L74-L75-L76-L77-L78-L79-#REF!-#REF!</f>
        <v>#REF!</v>
      </c>
    </row>
    <row r="75" spans="1:16" ht="30" customHeight="1">
      <c r="A75" s="299"/>
      <c r="B75" s="286"/>
      <c r="C75" s="201"/>
      <c r="D75" s="236"/>
      <c r="E75" s="200"/>
      <c r="F75" s="200"/>
      <c r="G75" s="200"/>
      <c r="H75" s="236"/>
      <c r="I75" s="8" t="s">
        <v>195</v>
      </c>
      <c r="J75" s="8">
        <v>4</v>
      </c>
      <c r="K75" s="8">
        <v>50</v>
      </c>
      <c r="L75" s="8"/>
      <c r="M75" s="8"/>
      <c r="N75" s="8"/>
      <c r="O75" s="65"/>
      <c r="P75" s="292"/>
    </row>
    <row r="76" spans="1:16" ht="30" customHeight="1">
      <c r="A76" s="299"/>
      <c r="B76" s="286"/>
      <c r="C76" s="201"/>
      <c r="D76" s="236"/>
      <c r="E76" s="200"/>
      <c r="F76" s="200"/>
      <c r="G76" s="200"/>
      <c r="H76" s="236"/>
      <c r="I76" s="8" t="s">
        <v>203</v>
      </c>
      <c r="J76" s="8">
        <v>1</v>
      </c>
      <c r="K76" s="8">
        <v>6</v>
      </c>
      <c r="L76" s="8">
        <f>K76*4200</f>
        <v>25200</v>
      </c>
      <c r="M76" s="8"/>
      <c r="N76" s="8"/>
      <c r="O76" s="65"/>
      <c r="P76" s="292"/>
    </row>
    <row r="77" spans="1:16" ht="30" customHeight="1">
      <c r="A77" s="299"/>
      <c r="B77" s="286"/>
      <c r="C77" s="201"/>
      <c r="D77" s="236"/>
      <c r="E77" s="200"/>
      <c r="F77" s="200"/>
      <c r="G77" s="200"/>
      <c r="H77" s="236"/>
      <c r="I77" s="8" t="s">
        <v>261</v>
      </c>
      <c r="J77" s="8">
        <v>15</v>
      </c>
      <c r="K77" s="8">
        <v>2</v>
      </c>
      <c r="L77" s="8"/>
      <c r="M77" s="8"/>
      <c r="N77" s="8"/>
      <c r="O77" s="65" t="s">
        <v>306</v>
      </c>
      <c r="P77" s="292"/>
    </row>
    <row r="78" spans="1:16" ht="30" customHeight="1">
      <c r="A78" s="299"/>
      <c r="B78" s="286"/>
      <c r="C78" s="201"/>
      <c r="D78" s="236"/>
      <c r="E78" s="200"/>
      <c r="F78" s="200"/>
      <c r="G78" s="200"/>
      <c r="H78" s="236"/>
      <c r="I78" s="8" t="s">
        <v>198</v>
      </c>
      <c r="J78" s="8">
        <v>10</v>
      </c>
      <c r="K78" s="8">
        <v>13</v>
      </c>
      <c r="L78" s="8">
        <v>18875</v>
      </c>
      <c r="M78" s="8"/>
      <c r="N78" s="8"/>
      <c r="O78" s="65" t="s">
        <v>265</v>
      </c>
      <c r="P78" s="292"/>
    </row>
    <row r="79" spans="1:16" ht="30" customHeight="1" thickBot="1">
      <c r="A79" s="291"/>
      <c r="B79" s="281"/>
      <c r="C79" s="283"/>
      <c r="D79" s="277"/>
      <c r="E79" s="279"/>
      <c r="F79" s="279"/>
      <c r="G79" s="279"/>
      <c r="H79" s="277"/>
      <c r="I79" s="66" t="s">
        <v>216</v>
      </c>
      <c r="J79" s="66">
        <v>16</v>
      </c>
      <c r="K79" s="66">
        <v>1</v>
      </c>
      <c r="L79" s="66"/>
      <c r="M79" s="66"/>
      <c r="N79" s="66"/>
      <c r="O79" s="67" t="s">
        <v>410</v>
      </c>
      <c r="P79" s="292"/>
    </row>
    <row r="80" spans="1:16" ht="45.75" customHeight="1" thickBot="1">
      <c r="A80" s="68">
        <v>22</v>
      </c>
      <c r="B80" s="75" t="s">
        <v>41</v>
      </c>
      <c r="C80" s="70">
        <v>3931.1</v>
      </c>
      <c r="D80" s="71">
        <v>23038.45</v>
      </c>
      <c r="E80" s="71">
        <f>C80*0.79*12</f>
        <v>37266.828</v>
      </c>
      <c r="F80" s="71">
        <f>E80*10%</f>
        <v>3726.6828000000005</v>
      </c>
      <c r="G80" s="71">
        <f>E80-F80</f>
        <v>33540.1452</v>
      </c>
      <c r="H80" s="71">
        <f>D80+G80</f>
        <v>56578.595199999996</v>
      </c>
      <c r="I80" s="71" t="s">
        <v>203</v>
      </c>
      <c r="J80" s="71">
        <v>1</v>
      </c>
      <c r="K80" s="71">
        <v>8</v>
      </c>
      <c r="L80" s="71">
        <f>K80*4200</f>
        <v>33600</v>
      </c>
      <c r="M80" s="71"/>
      <c r="N80" s="71"/>
      <c r="O80" s="72"/>
      <c r="P80" s="62" t="e">
        <f>H80-L80-#REF!-#REF!-#REF!-#REF!-#REF!-#REF!-#REF!</f>
        <v>#REF!</v>
      </c>
    </row>
    <row r="81" spans="1:16" ht="30" customHeight="1">
      <c r="A81" s="290">
        <v>23</v>
      </c>
      <c r="B81" s="280" t="s">
        <v>42</v>
      </c>
      <c r="C81" s="282">
        <v>7871.1</v>
      </c>
      <c r="D81" s="276">
        <v>53383.03</v>
      </c>
      <c r="E81" s="278">
        <f>C81*0.79*12</f>
        <v>74618.028</v>
      </c>
      <c r="F81" s="278">
        <f>E81*10%</f>
        <v>7461.802800000001</v>
      </c>
      <c r="G81" s="278">
        <f>E81-F81</f>
        <v>67156.2252</v>
      </c>
      <c r="H81" s="276">
        <f>D81+G81</f>
        <v>120539.2552</v>
      </c>
      <c r="I81" s="63" t="s">
        <v>189</v>
      </c>
      <c r="J81" s="63">
        <v>1</v>
      </c>
      <c r="K81" s="63">
        <v>1</v>
      </c>
      <c r="L81" s="63">
        <v>3950</v>
      </c>
      <c r="M81" s="63"/>
      <c r="N81" s="63"/>
      <c r="O81" s="64"/>
      <c r="P81" s="292" t="e">
        <f>H81-L81-L82-L83-#REF!-#REF!-#REF!-#REF!-#REF!</f>
        <v>#REF!</v>
      </c>
    </row>
    <row r="82" spans="1:16" ht="30" customHeight="1">
      <c r="A82" s="299"/>
      <c r="B82" s="286"/>
      <c r="C82" s="201"/>
      <c r="D82" s="236"/>
      <c r="E82" s="200"/>
      <c r="F82" s="200"/>
      <c r="G82" s="200"/>
      <c r="H82" s="236"/>
      <c r="I82" s="8" t="s">
        <v>189</v>
      </c>
      <c r="J82" s="8">
        <v>1</v>
      </c>
      <c r="K82" s="8">
        <v>6</v>
      </c>
      <c r="L82" s="8">
        <f>K82*4200</f>
        <v>25200</v>
      </c>
      <c r="M82" s="8"/>
      <c r="N82" s="8"/>
      <c r="O82" s="65"/>
      <c r="P82" s="292"/>
    </row>
    <row r="83" spans="1:16" ht="30" customHeight="1" thickBot="1">
      <c r="A83" s="291"/>
      <c r="B83" s="281"/>
      <c r="C83" s="283"/>
      <c r="D83" s="277"/>
      <c r="E83" s="279"/>
      <c r="F83" s="279"/>
      <c r="G83" s="279"/>
      <c r="H83" s="277"/>
      <c r="I83" s="66" t="s">
        <v>198</v>
      </c>
      <c r="J83" s="66">
        <v>10</v>
      </c>
      <c r="K83" s="66">
        <v>10</v>
      </c>
      <c r="L83" s="66">
        <v>14360</v>
      </c>
      <c r="M83" s="66"/>
      <c r="N83" s="66"/>
      <c r="O83" s="67" t="s">
        <v>264</v>
      </c>
      <c r="P83" s="292"/>
    </row>
    <row r="84" spans="1:16" ht="30" customHeight="1">
      <c r="A84" s="290">
        <v>24</v>
      </c>
      <c r="B84" s="280" t="s">
        <v>43</v>
      </c>
      <c r="C84" s="282">
        <v>15989.1</v>
      </c>
      <c r="D84" s="276">
        <v>-9561.62</v>
      </c>
      <c r="E84" s="278">
        <f>C84*0.79*12</f>
        <v>151576.668</v>
      </c>
      <c r="F84" s="278">
        <f>E84*10%</f>
        <v>15157.6668</v>
      </c>
      <c r="G84" s="278">
        <f>E84-F84</f>
        <v>136419.0012</v>
      </c>
      <c r="H84" s="276">
        <f>D84+G84</f>
        <v>126857.3812</v>
      </c>
      <c r="I84" s="63" t="s">
        <v>198</v>
      </c>
      <c r="J84" s="63">
        <v>10</v>
      </c>
      <c r="K84" s="63">
        <v>6</v>
      </c>
      <c r="L84" s="63">
        <v>8685</v>
      </c>
      <c r="M84" s="63"/>
      <c r="N84" s="63"/>
      <c r="O84" s="64" t="s">
        <v>262</v>
      </c>
      <c r="P84" s="292" t="e">
        <f>H84-L84-L85-L86-L87-#REF!-#REF!-#REF!-#REF!</f>
        <v>#REF!</v>
      </c>
    </row>
    <row r="85" spans="1:16" ht="30" customHeight="1">
      <c r="A85" s="299"/>
      <c r="B85" s="286"/>
      <c r="C85" s="201"/>
      <c r="D85" s="236"/>
      <c r="E85" s="200"/>
      <c r="F85" s="200"/>
      <c r="G85" s="200"/>
      <c r="H85" s="236"/>
      <c r="I85" s="8" t="s">
        <v>199</v>
      </c>
      <c r="J85" s="8">
        <v>2</v>
      </c>
      <c r="K85" s="8">
        <v>70</v>
      </c>
      <c r="L85" s="8">
        <f>K85*442</f>
        <v>30940</v>
      </c>
      <c r="M85" s="8"/>
      <c r="N85" s="8"/>
      <c r="O85" s="65"/>
      <c r="P85" s="292"/>
    </row>
    <row r="86" spans="1:16" ht="20.25" customHeight="1">
      <c r="A86" s="299"/>
      <c r="B86" s="286"/>
      <c r="C86" s="201"/>
      <c r="D86" s="236"/>
      <c r="E86" s="200"/>
      <c r="F86" s="200"/>
      <c r="G86" s="200"/>
      <c r="H86" s="236"/>
      <c r="I86" s="8" t="s">
        <v>207</v>
      </c>
      <c r="J86" s="8">
        <v>8</v>
      </c>
      <c r="K86" s="8">
        <v>120</v>
      </c>
      <c r="L86" s="8">
        <f>K86*561</f>
        <v>67320</v>
      </c>
      <c r="M86" s="8"/>
      <c r="N86" s="8"/>
      <c r="O86" s="65"/>
      <c r="P86" s="292"/>
    </row>
    <row r="87" spans="1:16" ht="30" customHeight="1" thickBot="1">
      <c r="A87" s="291"/>
      <c r="B87" s="281"/>
      <c r="C87" s="283"/>
      <c r="D87" s="277"/>
      <c r="E87" s="279"/>
      <c r="F87" s="279"/>
      <c r="G87" s="279"/>
      <c r="H87" s="277"/>
      <c r="I87" s="66" t="s">
        <v>261</v>
      </c>
      <c r="J87" s="66">
        <v>15</v>
      </c>
      <c r="K87" s="66">
        <v>1</v>
      </c>
      <c r="L87" s="66"/>
      <c r="M87" s="66"/>
      <c r="N87" s="66"/>
      <c r="O87" s="67" t="s">
        <v>223</v>
      </c>
      <c r="P87" s="292"/>
    </row>
    <row r="88" spans="1:16" ht="30" customHeight="1">
      <c r="A88" s="290">
        <v>25</v>
      </c>
      <c r="B88" s="280" t="s">
        <v>44</v>
      </c>
      <c r="C88" s="282">
        <v>11908.1</v>
      </c>
      <c r="D88" s="276">
        <v>47114.47</v>
      </c>
      <c r="E88" s="278">
        <f>C88*0.79*12</f>
        <v>112888.78800000002</v>
      </c>
      <c r="F88" s="278">
        <f>E88*10%</f>
        <v>11288.878800000002</v>
      </c>
      <c r="G88" s="278">
        <f>E88-F88</f>
        <v>101599.90920000001</v>
      </c>
      <c r="H88" s="276">
        <f>D88+G88</f>
        <v>148714.37920000002</v>
      </c>
      <c r="I88" s="63" t="s">
        <v>348</v>
      </c>
      <c r="J88" s="63">
        <v>17</v>
      </c>
      <c r="K88" s="63">
        <v>2</v>
      </c>
      <c r="L88" s="63">
        <v>30373.87</v>
      </c>
      <c r="M88" s="63"/>
      <c r="N88" s="63"/>
      <c r="O88" s="64" t="s">
        <v>349</v>
      </c>
      <c r="P88" s="292" t="e">
        <f>H88-L88-L89-L90-L91-#REF!-#REF!-#REF!-#REF!</f>
        <v>#REF!</v>
      </c>
    </row>
    <row r="89" spans="1:16" ht="39.75" customHeight="1">
      <c r="A89" s="299"/>
      <c r="B89" s="286"/>
      <c r="C89" s="201"/>
      <c r="D89" s="236"/>
      <c r="E89" s="200"/>
      <c r="F89" s="200"/>
      <c r="G89" s="200"/>
      <c r="H89" s="236"/>
      <c r="I89" s="8" t="s">
        <v>198</v>
      </c>
      <c r="J89" s="8">
        <v>10</v>
      </c>
      <c r="K89" s="8">
        <v>24</v>
      </c>
      <c r="L89" s="8">
        <v>38120</v>
      </c>
      <c r="M89" s="8"/>
      <c r="N89" s="8"/>
      <c r="O89" s="65" t="s">
        <v>350</v>
      </c>
      <c r="P89" s="292"/>
    </row>
    <row r="90" spans="1:16" ht="30" customHeight="1">
      <c r="A90" s="299"/>
      <c r="B90" s="286"/>
      <c r="C90" s="201"/>
      <c r="D90" s="236"/>
      <c r="E90" s="200"/>
      <c r="F90" s="200"/>
      <c r="G90" s="200"/>
      <c r="H90" s="236"/>
      <c r="I90" s="8" t="s">
        <v>357</v>
      </c>
      <c r="J90" s="8">
        <v>14</v>
      </c>
      <c r="K90" s="8"/>
      <c r="L90" s="8"/>
      <c r="M90" s="8"/>
      <c r="N90" s="8"/>
      <c r="O90" s="65"/>
      <c r="P90" s="292"/>
    </row>
    <row r="91" spans="1:16" ht="30" customHeight="1" thickBot="1">
      <c r="A91" s="291"/>
      <c r="B91" s="281"/>
      <c r="C91" s="283"/>
      <c r="D91" s="277"/>
      <c r="E91" s="279"/>
      <c r="F91" s="279"/>
      <c r="G91" s="279"/>
      <c r="H91" s="277"/>
      <c r="I91" s="66" t="s">
        <v>409</v>
      </c>
      <c r="J91" s="66">
        <v>1</v>
      </c>
      <c r="K91" s="66">
        <v>1</v>
      </c>
      <c r="L91" s="66">
        <f>K91*4200</f>
        <v>4200</v>
      </c>
      <c r="M91" s="66"/>
      <c r="N91" s="66"/>
      <c r="O91" s="67"/>
      <c r="P91" s="292"/>
    </row>
    <row r="92" spans="1:16" ht="50.25" customHeight="1" thickBot="1">
      <c r="A92" s="95">
        <v>26</v>
      </c>
      <c r="B92" s="93" t="s">
        <v>45</v>
      </c>
      <c r="C92" s="94">
        <v>5999.4</v>
      </c>
      <c r="D92" s="83">
        <v>45142.72</v>
      </c>
      <c r="E92" s="63">
        <f>C92*0.79*12</f>
        <v>56874.312</v>
      </c>
      <c r="F92" s="63">
        <f>E92*10%</f>
        <v>5687.4312</v>
      </c>
      <c r="G92" s="63">
        <f>E92-F92</f>
        <v>51186.8808</v>
      </c>
      <c r="H92" s="83">
        <f>D92+G92</f>
        <v>96329.6008</v>
      </c>
      <c r="I92" s="63" t="s">
        <v>480</v>
      </c>
      <c r="J92" s="63">
        <v>16</v>
      </c>
      <c r="K92" s="63"/>
      <c r="L92" s="78"/>
      <c r="M92" s="79"/>
      <c r="N92" s="79"/>
      <c r="O92" s="101" t="s">
        <v>482</v>
      </c>
      <c r="P92" s="62" t="e">
        <f>H92-L92-#REF!-#REF!-#REF!-#REF!-#REF!-#REF!-#REF!</f>
        <v>#REF!</v>
      </c>
    </row>
    <row r="93" spans="1:16" ht="48.75" customHeight="1" thickBot="1">
      <c r="A93" s="61">
        <v>27</v>
      </c>
      <c r="B93" s="143" t="s">
        <v>46</v>
      </c>
      <c r="C93" s="76">
        <v>5947.4</v>
      </c>
      <c r="D93" s="60">
        <v>11754.4</v>
      </c>
      <c r="E93" s="60">
        <f>C93*0.79*12</f>
        <v>56381.352</v>
      </c>
      <c r="F93" s="60">
        <f>E93*10%</f>
        <v>5638.135200000001</v>
      </c>
      <c r="G93" s="60">
        <f>E93-F93</f>
        <v>50743.216799999995</v>
      </c>
      <c r="H93" s="60">
        <f>D93+G93</f>
        <v>62497.616799999996</v>
      </c>
      <c r="I93" s="60" t="s">
        <v>481</v>
      </c>
      <c r="J93" s="60">
        <v>16</v>
      </c>
      <c r="K93" s="60"/>
      <c r="L93" s="80"/>
      <c r="M93" s="107"/>
      <c r="N93" s="107"/>
      <c r="O93" s="101" t="s">
        <v>251</v>
      </c>
      <c r="P93" s="9" t="e">
        <f>H93-L93-#REF!-#REF!-#REF!-#REF!-#REF!-#REF!-#REF!</f>
        <v>#REF!</v>
      </c>
    </row>
    <row r="94" spans="1:16" ht="30" customHeight="1">
      <c r="A94" s="290">
        <v>28</v>
      </c>
      <c r="B94" s="287" t="s">
        <v>47</v>
      </c>
      <c r="C94" s="282">
        <v>18197.3</v>
      </c>
      <c r="D94" s="276">
        <v>66675.55</v>
      </c>
      <c r="E94" s="278">
        <f>C94*0.79*12</f>
        <v>172510.404</v>
      </c>
      <c r="F94" s="278">
        <f>E94*10%</f>
        <v>17251.0404</v>
      </c>
      <c r="G94" s="278">
        <f>E94-F94</f>
        <v>155259.3636</v>
      </c>
      <c r="H94" s="276">
        <f>D94+G94</f>
        <v>221934.91360000003</v>
      </c>
      <c r="I94" s="63" t="s">
        <v>190</v>
      </c>
      <c r="J94" s="63">
        <v>14</v>
      </c>
      <c r="K94" s="63">
        <v>26</v>
      </c>
      <c r="L94" s="63">
        <f>K94*700</f>
        <v>18200</v>
      </c>
      <c r="M94" s="63"/>
      <c r="N94" s="63"/>
      <c r="O94" s="64"/>
      <c r="P94" s="292" t="e">
        <f>H94-L94-L95-L96-L97-L98-L99-#REF!-#REF!</f>
        <v>#REF!</v>
      </c>
    </row>
    <row r="95" spans="1:16" ht="30" customHeight="1">
      <c r="A95" s="299"/>
      <c r="B95" s="288"/>
      <c r="C95" s="201"/>
      <c r="D95" s="236"/>
      <c r="E95" s="200"/>
      <c r="F95" s="200"/>
      <c r="G95" s="200"/>
      <c r="H95" s="236"/>
      <c r="I95" s="8" t="s">
        <v>199</v>
      </c>
      <c r="J95" s="8">
        <v>2</v>
      </c>
      <c r="K95" s="8">
        <v>30</v>
      </c>
      <c r="L95" s="8">
        <f>K95*442</f>
        <v>13260</v>
      </c>
      <c r="M95" s="8"/>
      <c r="N95" s="8"/>
      <c r="O95" s="65"/>
      <c r="P95" s="292"/>
    </row>
    <row r="96" spans="1:16" ht="27.75" customHeight="1">
      <c r="A96" s="299"/>
      <c r="B96" s="288"/>
      <c r="C96" s="201"/>
      <c r="D96" s="236"/>
      <c r="E96" s="200"/>
      <c r="F96" s="200"/>
      <c r="G96" s="200"/>
      <c r="H96" s="236"/>
      <c r="I96" s="8" t="s">
        <v>195</v>
      </c>
      <c r="J96" s="8">
        <v>4</v>
      </c>
      <c r="K96" s="8">
        <v>30</v>
      </c>
      <c r="L96" s="8">
        <f>K96*270</f>
        <v>8100</v>
      </c>
      <c r="M96" s="8"/>
      <c r="N96" s="8"/>
      <c r="O96" s="65"/>
      <c r="P96" s="292"/>
    </row>
    <row r="97" spans="1:16" ht="27.75" customHeight="1">
      <c r="A97" s="299"/>
      <c r="B97" s="288"/>
      <c r="C97" s="201"/>
      <c r="D97" s="236"/>
      <c r="E97" s="200"/>
      <c r="F97" s="200"/>
      <c r="G97" s="200"/>
      <c r="H97" s="236"/>
      <c r="I97" s="8" t="s">
        <v>261</v>
      </c>
      <c r="J97" s="8">
        <v>15</v>
      </c>
      <c r="K97" s="8">
        <v>2</v>
      </c>
      <c r="L97" s="8"/>
      <c r="M97" s="8"/>
      <c r="N97" s="8"/>
      <c r="O97" s="65"/>
      <c r="P97" s="292"/>
    </row>
    <row r="98" spans="1:16" ht="30" customHeight="1">
      <c r="A98" s="299"/>
      <c r="B98" s="288"/>
      <c r="C98" s="201"/>
      <c r="D98" s="236"/>
      <c r="E98" s="200"/>
      <c r="F98" s="200"/>
      <c r="G98" s="200"/>
      <c r="H98" s="236"/>
      <c r="I98" s="8" t="s">
        <v>203</v>
      </c>
      <c r="J98" s="8">
        <v>1</v>
      </c>
      <c r="K98" s="8">
        <v>3</v>
      </c>
      <c r="L98" s="8">
        <f>K98*4200</f>
        <v>12600</v>
      </c>
      <c r="M98" s="8"/>
      <c r="N98" s="8"/>
      <c r="O98" s="65"/>
      <c r="P98" s="292"/>
    </row>
    <row r="99" spans="1:16" ht="36.75" customHeight="1" thickBot="1">
      <c r="A99" s="291"/>
      <c r="B99" s="289"/>
      <c r="C99" s="283"/>
      <c r="D99" s="277"/>
      <c r="E99" s="279"/>
      <c r="F99" s="279"/>
      <c r="G99" s="279"/>
      <c r="H99" s="277"/>
      <c r="I99" s="66" t="s">
        <v>275</v>
      </c>
      <c r="J99" s="66">
        <v>16</v>
      </c>
      <c r="K99" s="66"/>
      <c r="L99" s="66"/>
      <c r="M99" s="66"/>
      <c r="N99" s="66"/>
      <c r="O99" s="67"/>
      <c r="P99" s="292"/>
    </row>
    <row r="100" spans="1:16" ht="27" customHeight="1">
      <c r="A100" s="108"/>
      <c r="B100" s="109" t="s">
        <v>48</v>
      </c>
      <c r="C100" s="84">
        <f aca="true" t="shared" si="0" ref="C100:H100">SUM(C17:C99)</f>
        <v>363728.6</v>
      </c>
      <c r="D100" s="84">
        <f t="shared" si="0"/>
        <v>254130.64</v>
      </c>
      <c r="E100" s="84">
        <f t="shared" si="0"/>
        <v>3448147.128</v>
      </c>
      <c r="F100" s="84">
        <f t="shared" si="0"/>
        <v>344814.71280000004</v>
      </c>
      <c r="G100" s="84">
        <f t="shared" si="0"/>
        <v>3103332.4152</v>
      </c>
      <c r="H100" s="84">
        <f t="shared" si="0"/>
        <v>3357463.0552000003</v>
      </c>
      <c r="I100" s="110"/>
      <c r="J100" s="110"/>
      <c r="K100" s="110"/>
      <c r="L100" s="84">
        <f>SUM(L17:L99)</f>
        <v>1495367.53</v>
      </c>
      <c r="M100" s="84"/>
      <c r="N100" s="84"/>
      <c r="O100" s="84"/>
      <c r="P100" s="9" t="e">
        <f>SUM(P17:P99)</f>
        <v>#REF!</v>
      </c>
    </row>
    <row r="101" spans="1:16" ht="30" customHeight="1" thickBot="1">
      <c r="A101" s="227" t="s">
        <v>49</v>
      </c>
      <c r="B101" s="227"/>
      <c r="C101" s="227"/>
      <c r="D101" s="227"/>
      <c r="E101" s="227"/>
      <c r="F101" s="227"/>
      <c r="G101" s="227"/>
      <c r="H101" s="227"/>
      <c r="I101" s="227"/>
      <c r="J101" s="227"/>
      <c r="K101" s="227"/>
      <c r="L101" s="227"/>
      <c r="M101" s="227"/>
      <c r="N101" s="227"/>
      <c r="O101" s="227"/>
      <c r="P101" s="238"/>
    </row>
    <row r="102" spans="1:16" ht="30" customHeight="1">
      <c r="A102" s="290">
        <v>1</v>
      </c>
      <c r="B102" s="304" t="s">
        <v>50</v>
      </c>
      <c r="C102" s="282">
        <v>18605.5</v>
      </c>
      <c r="D102" s="276">
        <v>68258.35</v>
      </c>
      <c r="E102" s="278">
        <f>C102*0.79*12</f>
        <v>176380.14</v>
      </c>
      <c r="F102" s="278">
        <f>E102*10%</f>
        <v>17638.014000000003</v>
      </c>
      <c r="G102" s="278">
        <f>E102-F102</f>
        <v>158742.12600000002</v>
      </c>
      <c r="H102" s="276">
        <f>D102+G102</f>
        <v>227000.47600000002</v>
      </c>
      <c r="I102" s="63" t="s">
        <v>195</v>
      </c>
      <c r="J102" s="63">
        <v>4</v>
      </c>
      <c r="K102" s="63">
        <v>100</v>
      </c>
      <c r="L102" s="63">
        <f>K102*270</f>
        <v>27000</v>
      </c>
      <c r="M102" s="63"/>
      <c r="N102" s="63"/>
      <c r="O102" s="64"/>
      <c r="P102" s="292" t="e">
        <f>H102-L102-L103-L104-#REF!-#REF!-#REF!-#REF!-#REF!</f>
        <v>#REF!</v>
      </c>
    </row>
    <row r="103" spans="1:16" ht="30" customHeight="1">
      <c r="A103" s="299"/>
      <c r="B103" s="305"/>
      <c r="C103" s="201"/>
      <c r="D103" s="236"/>
      <c r="E103" s="200"/>
      <c r="F103" s="200"/>
      <c r="G103" s="200"/>
      <c r="H103" s="236"/>
      <c r="I103" s="8" t="s">
        <v>198</v>
      </c>
      <c r="J103" s="8">
        <v>10</v>
      </c>
      <c r="K103" s="8">
        <v>9</v>
      </c>
      <c r="L103" s="8">
        <f>K103*1506.51</f>
        <v>13558.59</v>
      </c>
      <c r="M103" s="8"/>
      <c r="N103" s="8"/>
      <c r="O103" s="65" t="s">
        <v>200</v>
      </c>
      <c r="P103" s="292"/>
    </row>
    <row r="104" spans="1:16" ht="30" customHeight="1" thickBot="1">
      <c r="A104" s="291"/>
      <c r="B104" s="306"/>
      <c r="C104" s="283"/>
      <c r="D104" s="277"/>
      <c r="E104" s="279"/>
      <c r="F104" s="279"/>
      <c r="G104" s="279"/>
      <c r="H104" s="277"/>
      <c r="I104" s="66" t="s">
        <v>199</v>
      </c>
      <c r="J104" s="66">
        <v>2</v>
      </c>
      <c r="K104" s="66">
        <v>390</v>
      </c>
      <c r="L104" s="66">
        <f>K104*442</f>
        <v>172380</v>
      </c>
      <c r="M104" s="66"/>
      <c r="N104" s="66"/>
      <c r="O104" s="67"/>
      <c r="P104" s="292"/>
    </row>
    <row r="105" spans="1:16" ht="30" customHeight="1">
      <c r="A105" s="290">
        <v>2</v>
      </c>
      <c r="B105" s="304" t="s">
        <v>51</v>
      </c>
      <c r="C105" s="282">
        <v>4728.1</v>
      </c>
      <c r="D105" s="276">
        <v>44042.75</v>
      </c>
      <c r="E105" s="278">
        <f>C105*0.79*12</f>
        <v>44822.388000000006</v>
      </c>
      <c r="F105" s="278">
        <f>E105*10%</f>
        <v>4482.238800000001</v>
      </c>
      <c r="G105" s="278">
        <f>E105-F105</f>
        <v>40340.14920000001</v>
      </c>
      <c r="H105" s="276">
        <f>D105+G105</f>
        <v>84382.89920000001</v>
      </c>
      <c r="I105" s="63" t="s">
        <v>199</v>
      </c>
      <c r="J105" s="63"/>
      <c r="K105" s="63">
        <v>30</v>
      </c>
      <c r="L105" s="63">
        <f>K105*442</f>
        <v>13260</v>
      </c>
      <c r="M105" s="63"/>
      <c r="N105" s="63"/>
      <c r="O105" s="64"/>
      <c r="P105" s="292" t="e">
        <f>H105-L105-L106-#REF!-#REF!-#REF!-#REF!-#REF!-#REF!</f>
        <v>#REF!</v>
      </c>
    </row>
    <row r="106" spans="1:16" ht="30" customHeight="1" thickBot="1">
      <c r="A106" s="291"/>
      <c r="B106" s="306"/>
      <c r="C106" s="283"/>
      <c r="D106" s="277"/>
      <c r="E106" s="279"/>
      <c r="F106" s="279"/>
      <c r="G106" s="279"/>
      <c r="H106" s="277"/>
      <c r="I106" s="66" t="s">
        <v>439</v>
      </c>
      <c r="J106" s="66"/>
      <c r="K106" s="66">
        <v>1</v>
      </c>
      <c r="L106" s="66"/>
      <c r="M106" s="66"/>
      <c r="N106" s="66"/>
      <c r="O106" s="67" t="s">
        <v>484</v>
      </c>
      <c r="P106" s="292"/>
    </row>
    <row r="107" spans="1:16" ht="30" customHeight="1">
      <c r="A107" s="290">
        <v>3</v>
      </c>
      <c r="B107" s="304" t="s">
        <v>52</v>
      </c>
      <c r="C107" s="282">
        <v>29802</v>
      </c>
      <c r="D107" s="276">
        <v>86209.63</v>
      </c>
      <c r="E107" s="278">
        <f>C107*0.79*12</f>
        <v>282522.96</v>
      </c>
      <c r="F107" s="278">
        <f>E107*10%</f>
        <v>28252.296000000002</v>
      </c>
      <c r="G107" s="278">
        <f>E107-F107</f>
        <v>254270.66400000002</v>
      </c>
      <c r="H107" s="276">
        <f>D107+G107</f>
        <v>340480.294</v>
      </c>
      <c r="I107" s="63" t="s">
        <v>189</v>
      </c>
      <c r="J107" s="63">
        <v>1</v>
      </c>
      <c r="K107" s="63">
        <v>2</v>
      </c>
      <c r="L107" s="63">
        <f>K107*4200</f>
        <v>8400</v>
      </c>
      <c r="M107" s="63"/>
      <c r="N107" s="63"/>
      <c r="O107" s="64"/>
      <c r="P107" s="292" t="e">
        <f>H107-L107-L108-L109-L110-#REF!-#REF!-#REF!-#REF!</f>
        <v>#REF!</v>
      </c>
    </row>
    <row r="108" spans="1:16" ht="30" customHeight="1">
      <c r="A108" s="299"/>
      <c r="B108" s="305"/>
      <c r="C108" s="201"/>
      <c r="D108" s="236"/>
      <c r="E108" s="200"/>
      <c r="F108" s="200"/>
      <c r="G108" s="200"/>
      <c r="H108" s="236"/>
      <c r="I108" s="8" t="s">
        <v>195</v>
      </c>
      <c r="J108" s="8">
        <v>4</v>
      </c>
      <c r="K108" s="8">
        <v>470</v>
      </c>
      <c r="L108" s="8">
        <f>K108*270</f>
        <v>126900</v>
      </c>
      <c r="M108" s="8"/>
      <c r="N108" s="8"/>
      <c r="O108" s="65"/>
      <c r="P108" s="292"/>
    </row>
    <row r="109" spans="1:16" ht="36.75" customHeight="1">
      <c r="A109" s="299"/>
      <c r="B109" s="305"/>
      <c r="C109" s="201"/>
      <c r="D109" s="236"/>
      <c r="E109" s="200"/>
      <c r="F109" s="200"/>
      <c r="G109" s="200"/>
      <c r="H109" s="236"/>
      <c r="I109" s="8" t="s">
        <v>209</v>
      </c>
      <c r="J109" s="8">
        <v>5</v>
      </c>
      <c r="K109" s="8">
        <v>3</v>
      </c>
      <c r="L109" s="8">
        <f>K109*410</f>
        <v>1230</v>
      </c>
      <c r="M109" s="8"/>
      <c r="N109" s="8"/>
      <c r="O109" s="65"/>
      <c r="P109" s="292"/>
    </row>
    <row r="110" spans="1:16" ht="30" customHeight="1" thickBot="1">
      <c r="A110" s="308"/>
      <c r="B110" s="307"/>
      <c r="C110" s="293"/>
      <c r="D110" s="236"/>
      <c r="E110" s="235"/>
      <c r="F110" s="235"/>
      <c r="G110" s="235"/>
      <c r="H110" s="236"/>
      <c r="I110" s="59" t="s">
        <v>212</v>
      </c>
      <c r="J110" s="59">
        <v>17</v>
      </c>
      <c r="K110" s="59">
        <v>1</v>
      </c>
      <c r="L110" s="59">
        <v>162000</v>
      </c>
      <c r="M110" s="59"/>
      <c r="N110" s="59"/>
      <c r="O110" s="81" t="s">
        <v>352</v>
      </c>
      <c r="P110" s="292"/>
    </row>
    <row r="111" spans="1:16" ht="44.25" customHeight="1" thickBot="1">
      <c r="A111" s="68">
        <v>4</v>
      </c>
      <c r="B111" s="82" t="s">
        <v>53</v>
      </c>
      <c r="C111" s="70">
        <v>4755.2</v>
      </c>
      <c r="D111" s="71">
        <v>19936.78</v>
      </c>
      <c r="E111" s="71">
        <f>C111*0.79*12</f>
        <v>45079.296</v>
      </c>
      <c r="F111" s="71">
        <f>E111*10%</f>
        <v>4507.9296</v>
      </c>
      <c r="G111" s="71">
        <f>E111-F111</f>
        <v>40571.3664</v>
      </c>
      <c r="H111" s="71">
        <f>D111+G111</f>
        <v>60508.1464</v>
      </c>
      <c r="I111" s="71" t="s">
        <v>212</v>
      </c>
      <c r="J111" s="71">
        <v>17</v>
      </c>
      <c r="K111" s="71" t="s">
        <v>485</v>
      </c>
      <c r="L111" s="71"/>
      <c r="M111" s="71"/>
      <c r="N111" s="71"/>
      <c r="O111" s="72" t="s">
        <v>458</v>
      </c>
      <c r="P111" s="62" t="e">
        <f>H111-L111-#REF!-#REF!-#REF!-#REF!-#REF!-#REF!-#REF!</f>
        <v>#REF!</v>
      </c>
    </row>
    <row r="112" spans="1:16" ht="47.25" customHeight="1" thickBot="1">
      <c r="A112" s="68">
        <v>5</v>
      </c>
      <c r="B112" s="82" t="s">
        <v>54</v>
      </c>
      <c r="C112" s="70">
        <v>4786.1</v>
      </c>
      <c r="D112" s="71">
        <v>46283.47</v>
      </c>
      <c r="E112" s="71">
        <f>C112*0.79*12</f>
        <v>45372.228</v>
      </c>
      <c r="F112" s="71">
        <f>E112*10%</f>
        <v>4537.2228000000005</v>
      </c>
      <c r="G112" s="71">
        <f>E112-F112</f>
        <v>40835.0052</v>
      </c>
      <c r="H112" s="71">
        <f>D112+G112</f>
        <v>87118.4752</v>
      </c>
      <c r="I112" s="71" t="s">
        <v>457</v>
      </c>
      <c r="J112" s="71"/>
      <c r="K112" s="71"/>
      <c r="L112" s="71"/>
      <c r="M112" s="71"/>
      <c r="N112" s="71"/>
      <c r="O112" s="72"/>
      <c r="P112" s="62" t="e">
        <f>H112-L112-#REF!-#REF!-#REF!-#REF!-#REF!-#REF!-#REF!</f>
        <v>#REF!</v>
      </c>
    </row>
    <row r="113" spans="1:16" ht="30" customHeight="1" thickBot="1">
      <c r="A113" s="68">
        <v>6</v>
      </c>
      <c r="B113" s="82" t="s">
        <v>55</v>
      </c>
      <c r="C113" s="70">
        <v>4701.8</v>
      </c>
      <c r="D113" s="71">
        <v>38536.02</v>
      </c>
      <c r="E113" s="71">
        <f>C113*0.79*12</f>
        <v>44573.064000000006</v>
      </c>
      <c r="F113" s="71">
        <f>E113*10%</f>
        <v>4457.3064</v>
      </c>
      <c r="G113" s="71">
        <f>E113-F113</f>
        <v>40115.757600000004</v>
      </c>
      <c r="H113" s="71">
        <f>D113+G113</f>
        <v>78651.7776</v>
      </c>
      <c r="I113" s="71" t="s">
        <v>287</v>
      </c>
      <c r="J113" s="71">
        <v>14</v>
      </c>
      <c r="K113" s="71"/>
      <c r="L113" s="71"/>
      <c r="M113" s="71"/>
      <c r="N113" s="71"/>
      <c r="O113" s="73"/>
      <c r="P113" s="62" t="e">
        <f>H113-L113-#REF!-#REF!-#REF!-#REF!-#REF!-#REF!-#REF!</f>
        <v>#REF!</v>
      </c>
    </row>
    <row r="114" spans="1:16" ht="30" customHeight="1">
      <c r="A114" s="290">
        <v>7</v>
      </c>
      <c r="B114" s="304" t="s">
        <v>56</v>
      </c>
      <c r="C114" s="282">
        <v>4708.8</v>
      </c>
      <c r="D114" s="276">
        <v>22593.75</v>
      </c>
      <c r="E114" s="278">
        <f>C114*0.79*12</f>
        <v>44639.424</v>
      </c>
      <c r="F114" s="278">
        <f>E114*10%</f>
        <v>4463.9424</v>
      </c>
      <c r="G114" s="278">
        <f>E114-F114</f>
        <v>40175.4816</v>
      </c>
      <c r="H114" s="276">
        <f>D114+G114</f>
        <v>62769.2316</v>
      </c>
      <c r="I114" s="63" t="s">
        <v>288</v>
      </c>
      <c r="J114" s="63">
        <v>17</v>
      </c>
      <c r="K114" s="63"/>
      <c r="L114" s="63"/>
      <c r="M114" s="63"/>
      <c r="N114" s="63"/>
      <c r="O114" s="64"/>
      <c r="P114" s="292" t="e">
        <f>H114-L114-L115-L116-#REF!-#REF!-#REF!-#REF!-#REF!</f>
        <v>#REF!</v>
      </c>
    </row>
    <row r="115" spans="1:16" ht="30" customHeight="1">
      <c r="A115" s="299"/>
      <c r="B115" s="305"/>
      <c r="C115" s="201"/>
      <c r="D115" s="236"/>
      <c r="E115" s="200"/>
      <c r="F115" s="200"/>
      <c r="G115" s="200"/>
      <c r="H115" s="236"/>
      <c r="I115" s="8" t="s">
        <v>459</v>
      </c>
      <c r="J115" s="8">
        <v>17</v>
      </c>
      <c r="K115" s="8"/>
      <c r="L115" s="8"/>
      <c r="M115" s="8"/>
      <c r="N115" s="8"/>
      <c r="O115" s="65"/>
      <c r="P115" s="292"/>
    </row>
    <row r="116" spans="1:16" ht="30" customHeight="1" thickBot="1">
      <c r="A116" s="291"/>
      <c r="B116" s="306"/>
      <c r="C116" s="283"/>
      <c r="D116" s="277"/>
      <c r="E116" s="279"/>
      <c r="F116" s="279"/>
      <c r="G116" s="279"/>
      <c r="H116" s="277"/>
      <c r="I116" s="66" t="s">
        <v>290</v>
      </c>
      <c r="J116" s="66"/>
      <c r="K116" s="66">
        <v>1</v>
      </c>
      <c r="L116" s="66"/>
      <c r="M116" s="66"/>
      <c r="N116" s="66"/>
      <c r="O116" s="67" t="s">
        <v>486</v>
      </c>
      <c r="P116" s="292"/>
    </row>
    <row r="117" spans="1:16" ht="30" customHeight="1">
      <c r="A117" s="290">
        <v>8</v>
      </c>
      <c r="B117" s="304" t="s">
        <v>57</v>
      </c>
      <c r="C117" s="282">
        <v>9562.8</v>
      </c>
      <c r="D117" s="276">
        <v>58148.32</v>
      </c>
      <c r="E117" s="278">
        <f>C117*0.79*12</f>
        <v>90655.344</v>
      </c>
      <c r="F117" s="278">
        <f>E117*10%</f>
        <v>9065.5344</v>
      </c>
      <c r="G117" s="278">
        <f>E117-F117</f>
        <v>81589.8096</v>
      </c>
      <c r="H117" s="276">
        <f>D117+G117</f>
        <v>139738.1296</v>
      </c>
      <c r="I117" s="63" t="s">
        <v>454</v>
      </c>
      <c r="J117" s="63">
        <v>6</v>
      </c>
      <c r="K117" s="63">
        <v>2.4</v>
      </c>
      <c r="L117" s="63">
        <f>K117*3150</f>
        <v>7560</v>
      </c>
      <c r="M117" s="63"/>
      <c r="N117" s="63"/>
      <c r="O117" s="64" t="s">
        <v>460</v>
      </c>
      <c r="P117" s="292" t="e">
        <f>H117-L117-L118-L119-#REF!-#REF!-#REF!-#REF!-#REF!</f>
        <v>#REF!</v>
      </c>
    </row>
    <row r="118" spans="1:16" ht="30" customHeight="1">
      <c r="A118" s="299"/>
      <c r="B118" s="305"/>
      <c r="C118" s="201"/>
      <c r="D118" s="236"/>
      <c r="E118" s="200"/>
      <c r="F118" s="200"/>
      <c r="G118" s="200"/>
      <c r="H118" s="236"/>
      <c r="I118" s="8" t="s">
        <v>195</v>
      </c>
      <c r="J118" s="8">
        <v>4</v>
      </c>
      <c r="K118" s="8">
        <v>110</v>
      </c>
      <c r="L118" s="8">
        <f>K118*270</f>
        <v>29700</v>
      </c>
      <c r="M118" s="8"/>
      <c r="N118" s="8"/>
      <c r="O118" s="65"/>
      <c r="P118" s="292"/>
    </row>
    <row r="119" spans="1:16" ht="30" customHeight="1" thickBot="1">
      <c r="A119" s="291"/>
      <c r="B119" s="306"/>
      <c r="C119" s="283"/>
      <c r="D119" s="277"/>
      <c r="E119" s="279"/>
      <c r="F119" s="279"/>
      <c r="G119" s="279"/>
      <c r="H119" s="277"/>
      <c r="I119" s="66" t="s">
        <v>207</v>
      </c>
      <c r="J119" s="66"/>
      <c r="K119" s="66">
        <v>115</v>
      </c>
      <c r="L119" s="66">
        <f>K119*561</f>
        <v>64515</v>
      </c>
      <c r="M119" s="66"/>
      <c r="N119" s="66"/>
      <c r="O119" s="67"/>
      <c r="P119" s="292"/>
    </row>
    <row r="120" spans="1:16" ht="30" customHeight="1">
      <c r="A120" s="290">
        <v>9</v>
      </c>
      <c r="B120" s="304" t="s">
        <v>58</v>
      </c>
      <c r="C120" s="282">
        <v>4717.4</v>
      </c>
      <c r="D120" s="276">
        <v>68789.15</v>
      </c>
      <c r="E120" s="278">
        <f>C120*0.79*12</f>
        <v>44720.952000000005</v>
      </c>
      <c r="F120" s="278">
        <f>E120*10%</f>
        <v>4472.095200000001</v>
      </c>
      <c r="G120" s="278">
        <f>E120-F120</f>
        <v>40248.8568</v>
      </c>
      <c r="H120" s="276">
        <f>D120+G120</f>
        <v>109038.0068</v>
      </c>
      <c r="I120" s="63" t="s">
        <v>198</v>
      </c>
      <c r="J120" s="63">
        <v>10</v>
      </c>
      <c r="K120" s="63">
        <v>16</v>
      </c>
      <c r="L120" s="63">
        <v>28010</v>
      </c>
      <c r="M120" s="63"/>
      <c r="N120" s="63"/>
      <c r="O120" s="64" t="s">
        <v>226</v>
      </c>
      <c r="P120" s="292" t="e">
        <f>H120-L120-L121-#REF!-#REF!-#REF!-#REF!-#REF!-#REF!</f>
        <v>#REF!</v>
      </c>
    </row>
    <row r="121" spans="1:16" ht="30" customHeight="1" thickBot="1">
      <c r="A121" s="291"/>
      <c r="B121" s="306"/>
      <c r="C121" s="283"/>
      <c r="D121" s="277"/>
      <c r="E121" s="279"/>
      <c r="F121" s="279"/>
      <c r="G121" s="279"/>
      <c r="H121" s="277"/>
      <c r="I121" s="66" t="s">
        <v>291</v>
      </c>
      <c r="J121" s="66">
        <v>14</v>
      </c>
      <c r="K121" s="66">
        <v>1</v>
      </c>
      <c r="L121" s="66">
        <v>28590</v>
      </c>
      <c r="M121" s="66"/>
      <c r="N121" s="66"/>
      <c r="O121" s="67"/>
      <c r="P121" s="292"/>
    </row>
    <row r="122" spans="1:16" ht="30" customHeight="1">
      <c r="A122" s="290">
        <v>10</v>
      </c>
      <c r="B122" s="304" t="s">
        <v>59</v>
      </c>
      <c r="C122" s="282">
        <v>23434.8</v>
      </c>
      <c r="D122" s="276">
        <v>116052.7</v>
      </c>
      <c r="E122" s="278">
        <f>C122*0.79*12</f>
        <v>222161.90400000004</v>
      </c>
      <c r="F122" s="278">
        <f>E122*10%</f>
        <v>22216.190400000007</v>
      </c>
      <c r="G122" s="278">
        <f>E122-F122</f>
        <v>199945.71360000002</v>
      </c>
      <c r="H122" s="276">
        <f>D122+G122</f>
        <v>315998.4136</v>
      </c>
      <c r="I122" s="63" t="s">
        <v>189</v>
      </c>
      <c r="J122" s="63">
        <v>1</v>
      </c>
      <c r="K122" s="63">
        <v>3</v>
      </c>
      <c r="L122" s="63">
        <f>K122*3950</f>
        <v>11850</v>
      </c>
      <c r="M122" s="63"/>
      <c r="N122" s="63"/>
      <c r="O122" s="64" t="s">
        <v>461</v>
      </c>
      <c r="P122" s="292" t="e">
        <f>H122-L122-L123-L124-L125-#REF!-#REF!-#REF!-#REF!</f>
        <v>#REF!</v>
      </c>
    </row>
    <row r="123" spans="1:16" ht="30" customHeight="1">
      <c r="A123" s="299"/>
      <c r="B123" s="305"/>
      <c r="C123" s="201"/>
      <c r="D123" s="236"/>
      <c r="E123" s="200"/>
      <c r="F123" s="200"/>
      <c r="G123" s="200"/>
      <c r="H123" s="236"/>
      <c r="I123" s="8" t="s">
        <v>195</v>
      </c>
      <c r="J123" s="8">
        <v>4</v>
      </c>
      <c r="K123" s="8">
        <v>100</v>
      </c>
      <c r="L123" s="8">
        <f>K123*270</f>
        <v>27000</v>
      </c>
      <c r="M123" s="8"/>
      <c r="N123" s="8"/>
      <c r="O123" s="65"/>
      <c r="P123" s="292"/>
    </row>
    <row r="124" spans="1:16" ht="30" customHeight="1">
      <c r="A124" s="299"/>
      <c r="B124" s="305"/>
      <c r="C124" s="201"/>
      <c r="D124" s="236"/>
      <c r="E124" s="200"/>
      <c r="F124" s="200"/>
      <c r="G124" s="200"/>
      <c r="H124" s="236"/>
      <c r="I124" s="8" t="s">
        <v>198</v>
      </c>
      <c r="J124" s="8">
        <v>10</v>
      </c>
      <c r="K124" s="8">
        <v>2</v>
      </c>
      <c r="L124" s="8">
        <f>K124*1505</f>
        <v>3010</v>
      </c>
      <c r="M124" s="8"/>
      <c r="N124" s="8"/>
      <c r="O124" s="65" t="s">
        <v>211</v>
      </c>
      <c r="P124" s="292"/>
    </row>
    <row r="125" spans="1:16" ht="30" customHeight="1" thickBot="1">
      <c r="A125" s="291"/>
      <c r="B125" s="306"/>
      <c r="C125" s="283"/>
      <c r="D125" s="277"/>
      <c r="E125" s="279"/>
      <c r="F125" s="279"/>
      <c r="G125" s="279"/>
      <c r="H125" s="277"/>
      <c r="I125" s="66" t="s">
        <v>292</v>
      </c>
      <c r="J125" s="66">
        <v>17</v>
      </c>
      <c r="K125" s="66"/>
      <c r="L125" s="66"/>
      <c r="M125" s="66"/>
      <c r="N125" s="66"/>
      <c r="O125" s="67" t="s">
        <v>487</v>
      </c>
      <c r="P125" s="292"/>
    </row>
    <row r="126" spans="1:16" ht="30" customHeight="1">
      <c r="A126" s="290">
        <v>11</v>
      </c>
      <c r="B126" s="304" t="s">
        <v>60</v>
      </c>
      <c r="C126" s="282">
        <v>10562.3</v>
      </c>
      <c r="D126" s="276">
        <v>-37867.95</v>
      </c>
      <c r="E126" s="278">
        <f>C126*0.79*12</f>
        <v>100130.604</v>
      </c>
      <c r="F126" s="278">
        <f>E126*10%</f>
        <v>10013.060400000002</v>
      </c>
      <c r="G126" s="278">
        <f>E126-F126</f>
        <v>90117.5436</v>
      </c>
      <c r="H126" s="276">
        <f>D126+G126</f>
        <v>52249.59360000001</v>
      </c>
      <c r="I126" s="63" t="s">
        <v>195</v>
      </c>
      <c r="J126" s="63">
        <v>4</v>
      </c>
      <c r="K126" s="63"/>
      <c r="L126" s="63"/>
      <c r="M126" s="63"/>
      <c r="N126" s="63"/>
      <c r="O126" s="77"/>
      <c r="P126" s="292" t="e">
        <f>H126-L126-L127-#REF!-#REF!-#REF!-#REF!-#REF!-#REF!</f>
        <v>#REF!</v>
      </c>
    </row>
    <row r="127" spans="1:16" ht="30" customHeight="1" thickBot="1">
      <c r="A127" s="291"/>
      <c r="B127" s="306"/>
      <c r="C127" s="283"/>
      <c r="D127" s="277"/>
      <c r="E127" s="279"/>
      <c r="F127" s="279"/>
      <c r="G127" s="279"/>
      <c r="H127" s="277"/>
      <c r="I127" s="66" t="s">
        <v>203</v>
      </c>
      <c r="J127" s="66">
        <v>1</v>
      </c>
      <c r="K127" s="66">
        <v>2</v>
      </c>
      <c r="L127" s="66">
        <f>K127*4200</f>
        <v>8400</v>
      </c>
      <c r="M127" s="66"/>
      <c r="N127" s="66"/>
      <c r="O127" s="67"/>
      <c r="P127" s="292"/>
    </row>
    <row r="128" spans="1:16" ht="30" customHeight="1">
      <c r="A128" s="290">
        <v>12</v>
      </c>
      <c r="B128" s="280" t="s">
        <v>61</v>
      </c>
      <c r="C128" s="282">
        <v>29648.6</v>
      </c>
      <c r="D128" s="276">
        <v>-70480.92</v>
      </c>
      <c r="E128" s="278">
        <f>C128*0.79*12</f>
        <v>281068.728</v>
      </c>
      <c r="F128" s="278">
        <f>E128*10%</f>
        <v>28106.8728</v>
      </c>
      <c r="G128" s="278">
        <f>E128-F128</f>
        <v>252961.8552</v>
      </c>
      <c r="H128" s="276">
        <f>D128+G128</f>
        <v>182480.9352</v>
      </c>
      <c r="I128" s="63" t="s">
        <v>199</v>
      </c>
      <c r="J128" s="63">
        <v>2</v>
      </c>
      <c r="K128" s="63">
        <v>60</v>
      </c>
      <c r="L128" s="63">
        <f>K128*442</f>
        <v>26520</v>
      </c>
      <c r="M128" s="63"/>
      <c r="N128" s="63"/>
      <c r="O128" s="64"/>
      <c r="P128" s="292" t="e">
        <f>H128-L128-L129-L130-L131-#REF!-#REF!-#REF!-#REF!</f>
        <v>#REF!</v>
      </c>
    </row>
    <row r="129" spans="1:16" ht="48.75" customHeight="1">
      <c r="A129" s="299"/>
      <c r="B129" s="286"/>
      <c r="C129" s="201"/>
      <c r="D129" s="236"/>
      <c r="E129" s="200"/>
      <c r="F129" s="200"/>
      <c r="G129" s="200"/>
      <c r="H129" s="236"/>
      <c r="I129" s="8" t="s">
        <v>209</v>
      </c>
      <c r="J129" s="8">
        <v>5</v>
      </c>
      <c r="K129" s="8">
        <v>14</v>
      </c>
      <c r="L129" s="8">
        <f>K129*410</f>
        <v>5740</v>
      </c>
      <c r="M129" s="8"/>
      <c r="N129" s="8"/>
      <c r="O129" s="65"/>
      <c r="P129" s="292"/>
    </row>
    <row r="130" spans="1:16" ht="30" customHeight="1">
      <c r="A130" s="299"/>
      <c r="B130" s="286"/>
      <c r="C130" s="201"/>
      <c r="D130" s="236"/>
      <c r="E130" s="200"/>
      <c r="F130" s="200"/>
      <c r="G130" s="200"/>
      <c r="H130" s="236"/>
      <c r="I130" s="8" t="s">
        <v>195</v>
      </c>
      <c r="J130" s="8">
        <v>4</v>
      </c>
      <c r="K130" s="8">
        <v>383</v>
      </c>
      <c r="L130" s="8">
        <f>K130*270</f>
        <v>103410</v>
      </c>
      <c r="M130" s="8"/>
      <c r="N130" s="8"/>
      <c r="O130" s="65"/>
      <c r="P130" s="292"/>
    </row>
    <row r="131" spans="1:16" ht="30" customHeight="1" thickBot="1">
      <c r="A131" s="291"/>
      <c r="B131" s="281"/>
      <c r="C131" s="283"/>
      <c r="D131" s="277"/>
      <c r="E131" s="279"/>
      <c r="F131" s="279"/>
      <c r="G131" s="279"/>
      <c r="H131" s="277"/>
      <c r="I131" s="66" t="s">
        <v>203</v>
      </c>
      <c r="J131" s="66">
        <v>1</v>
      </c>
      <c r="K131" s="66">
        <v>11</v>
      </c>
      <c r="L131" s="66">
        <f>K131*4200</f>
        <v>46200</v>
      </c>
      <c r="M131" s="66"/>
      <c r="N131" s="66"/>
      <c r="O131" s="67"/>
      <c r="P131" s="292"/>
    </row>
    <row r="132" spans="1:16" ht="30" customHeight="1" thickBot="1">
      <c r="A132" s="68">
        <v>13</v>
      </c>
      <c r="B132" s="75" t="s">
        <v>62</v>
      </c>
      <c r="C132" s="70">
        <v>11823.9</v>
      </c>
      <c r="D132" s="71">
        <v>142370.8</v>
      </c>
      <c r="E132" s="71">
        <f>C132*0.79*12</f>
        <v>112090.57199999999</v>
      </c>
      <c r="F132" s="71">
        <f>E132*10%</f>
        <v>11209.0572</v>
      </c>
      <c r="G132" s="71">
        <f>E132-F132</f>
        <v>100881.51479999999</v>
      </c>
      <c r="H132" s="71">
        <f>D132+G132</f>
        <v>243252.3148</v>
      </c>
      <c r="I132" s="71" t="s">
        <v>457</v>
      </c>
      <c r="J132" s="71"/>
      <c r="K132" s="71"/>
      <c r="L132" s="71"/>
      <c r="M132" s="71"/>
      <c r="N132" s="71"/>
      <c r="O132" s="72"/>
      <c r="P132" s="62" t="e">
        <f>H132-L132-#REF!-#REF!-#REF!-#REF!-#REF!-#REF!-#REF!</f>
        <v>#REF!</v>
      </c>
    </row>
    <row r="133" spans="1:16" ht="34.5" customHeight="1">
      <c r="A133" s="290">
        <v>14</v>
      </c>
      <c r="B133" s="280" t="s">
        <v>63</v>
      </c>
      <c r="C133" s="282">
        <v>9446.6</v>
      </c>
      <c r="D133" s="276">
        <v>42885.19</v>
      </c>
      <c r="E133" s="278">
        <f>C133*0.79*12</f>
        <v>89553.76800000001</v>
      </c>
      <c r="F133" s="278">
        <f>E133*10%</f>
        <v>8955.376800000002</v>
      </c>
      <c r="G133" s="278">
        <f>E133-F133</f>
        <v>80598.39120000001</v>
      </c>
      <c r="H133" s="276">
        <f>D133+G133</f>
        <v>123483.58120000002</v>
      </c>
      <c r="I133" s="63" t="s">
        <v>191</v>
      </c>
      <c r="J133" s="63">
        <v>6</v>
      </c>
      <c r="K133" s="63">
        <v>12.8</v>
      </c>
      <c r="L133" s="63">
        <f>K133*3150</f>
        <v>40320</v>
      </c>
      <c r="M133" s="63"/>
      <c r="N133" s="63"/>
      <c r="O133" s="64" t="s">
        <v>491</v>
      </c>
      <c r="P133" s="292" t="e">
        <f>H133-L133-L134-L135-L136-#REF!-#REF!-#REF!-#REF!</f>
        <v>#REF!</v>
      </c>
    </row>
    <row r="134" spans="1:16" ht="39.75" customHeight="1">
      <c r="A134" s="299"/>
      <c r="B134" s="286"/>
      <c r="C134" s="201"/>
      <c r="D134" s="236"/>
      <c r="E134" s="200"/>
      <c r="F134" s="200"/>
      <c r="G134" s="200"/>
      <c r="H134" s="236"/>
      <c r="I134" s="8" t="s">
        <v>261</v>
      </c>
      <c r="J134" s="8">
        <v>15</v>
      </c>
      <c r="K134" s="8">
        <v>2</v>
      </c>
      <c r="L134" s="8"/>
      <c r="M134" s="8"/>
      <c r="N134" s="8"/>
      <c r="O134" s="65"/>
      <c r="P134" s="292"/>
    </row>
    <row r="135" spans="1:16" ht="36.75" customHeight="1">
      <c r="A135" s="299"/>
      <c r="B135" s="286"/>
      <c r="C135" s="201"/>
      <c r="D135" s="236"/>
      <c r="E135" s="200"/>
      <c r="F135" s="200"/>
      <c r="G135" s="200"/>
      <c r="H135" s="236"/>
      <c r="I135" s="8" t="s">
        <v>261</v>
      </c>
      <c r="J135" s="8">
        <v>15</v>
      </c>
      <c r="K135" s="8">
        <v>2</v>
      </c>
      <c r="L135" s="8"/>
      <c r="M135" s="8"/>
      <c r="N135" s="8"/>
      <c r="O135" s="65"/>
      <c r="P135" s="292"/>
    </row>
    <row r="136" spans="1:16" ht="33.75" customHeight="1" thickBot="1">
      <c r="A136" s="291"/>
      <c r="B136" s="281"/>
      <c r="C136" s="283"/>
      <c r="D136" s="277"/>
      <c r="E136" s="279"/>
      <c r="F136" s="279"/>
      <c r="G136" s="279"/>
      <c r="H136" s="277"/>
      <c r="I136" s="66" t="s">
        <v>340</v>
      </c>
      <c r="J136" s="66">
        <v>6</v>
      </c>
      <c r="K136" s="66">
        <v>5</v>
      </c>
      <c r="L136" s="66"/>
      <c r="M136" s="66"/>
      <c r="N136" s="66"/>
      <c r="O136" s="67"/>
      <c r="P136" s="292"/>
    </row>
    <row r="137" spans="1:16" ht="30" customHeight="1">
      <c r="A137" s="290">
        <v>15</v>
      </c>
      <c r="B137" s="280" t="s">
        <v>64</v>
      </c>
      <c r="C137" s="282">
        <v>19460</v>
      </c>
      <c r="D137" s="276">
        <v>70329.63</v>
      </c>
      <c r="E137" s="278">
        <f>C137*0.79*12</f>
        <v>184480.80000000002</v>
      </c>
      <c r="F137" s="278">
        <f>E137*10%</f>
        <v>18448.08</v>
      </c>
      <c r="G137" s="278">
        <f>E137-F137</f>
        <v>166032.72000000003</v>
      </c>
      <c r="H137" s="276">
        <f>D137+G137</f>
        <v>236362.35000000003</v>
      </c>
      <c r="I137" s="63" t="s">
        <v>193</v>
      </c>
      <c r="J137" s="63">
        <v>6</v>
      </c>
      <c r="K137" s="63">
        <v>1</v>
      </c>
      <c r="L137" s="63">
        <v>9240</v>
      </c>
      <c r="M137" s="63"/>
      <c r="N137" s="63"/>
      <c r="O137" s="64" t="s">
        <v>462</v>
      </c>
      <c r="P137" s="292" t="e">
        <f>H137-L137-L138-L139-L140-L141-L142-#REF!-#REF!</f>
        <v>#REF!</v>
      </c>
    </row>
    <row r="138" spans="1:16" ht="30" customHeight="1">
      <c r="A138" s="299"/>
      <c r="B138" s="286"/>
      <c r="C138" s="201"/>
      <c r="D138" s="236"/>
      <c r="E138" s="200"/>
      <c r="F138" s="200"/>
      <c r="G138" s="200"/>
      <c r="H138" s="236"/>
      <c r="I138" s="8" t="s">
        <v>198</v>
      </c>
      <c r="J138" s="8">
        <v>10</v>
      </c>
      <c r="K138" s="8">
        <v>3</v>
      </c>
      <c r="L138" s="8">
        <f>K138*1505</f>
        <v>4515</v>
      </c>
      <c r="M138" s="8"/>
      <c r="N138" s="8"/>
      <c r="O138" s="65" t="s">
        <v>341</v>
      </c>
      <c r="P138" s="292"/>
    </row>
    <row r="139" spans="1:16" ht="24.75" customHeight="1">
      <c r="A139" s="299"/>
      <c r="B139" s="286"/>
      <c r="C139" s="201"/>
      <c r="D139" s="236"/>
      <c r="E139" s="200"/>
      <c r="F139" s="200"/>
      <c r="G139" s="200"/>
      <c r="H139" s="236"/>
      <c r="I139" s="8" t="s">
        <v>203</v>
      </c>
      <c r="J139" s="8">
        <v>1</v>
      </c>
      <c r="K139" s="8">
        <v>3</v>
      </c>
      <c r="L139" s="8">
        <f>K139*4200</f>
        <v>12600</v>
      </c>
      <c r="M139" s="8"/>
      <c r="N139" s="8"/>
      <c r="O139" s="65"/>
      <c r="P139" s="292"/>
    </row>
    <row r="140" spans="1:16" ht="24" customHeight="1">
      <c r="A140" s="299"/>
      <c r="B140" s="286"/>
      <c r="C140" s="201"/>
      <c r="D140" s="236"/>
      <c r="E140" s="200"/>
      <c r="F140" s="200"/>
      <c r="G140" s="200"/>
      <c r="H140" s="236"/>
      <c r="I140" s="8" t="s">
        <v>199</v>
      </c>
      <c r="J140" s="8">
        <v>2</v>
      </c>
      <c r="K140" s="8">
        <v>30</v>
      </c>
      <c r="L140" s="8">
        <f>K140*442</f>
        <v>13260</v>
      </c>
      <c r="M140" s="8"/>
      <c r="N140" s="8"/>
      <c r="O140" s="65"/>
      <c r="P140" s="292"/>
    </row>
    <row r="141" spans="1:16" ht="23.25" customHeight="1">
      <c r="A141" s="299"/>
      <c r="B141" s="286"/>
      <c r="C141" s="201"/>
      <c r="D141" s="236"/>
      <c r="E141" s="200"/>
      <c r="F141" s="200"/>
      <c r="G141" s="200"/>
      <c r="H141" s="236"/>
      <c r="I141" s="8" t="s">
        <v>230</v>
      </c>
      <c r="J141" s="8">
        <v>17</v>
      </c>
      <c r="K141" s="8">
        <v>2</v>
      </c>
      <c r="L141" s="8">
        <f>K141*74000</f>
        <v>148000</v>
      </c>
      <c r="M141" s="8"/>
      <c r="N141" s="8"/>
      <c r="O141" s="65" t="s">
        <v>293</v>
      </c>
      <c r="P141" s="292"/>
    </row>
    <row r="142" spans="1:16" ht="37.5" customHeight="1" thickBot="1">
      <c r="A142" s="291"/>
      <c r="B142" s="281"/>
      <c r="C142" s="283"/>
      <c r="D142" s="277"/>
      <c r="E142" s="279"/>
      <c r="F142" s="279"/>
      <c r="G142" s="279"/>
      <c r="H142" s="277"/>
      <c r="I142" s="66" t="s">
        <v>330</v>
      </c>
      <c r="J142" s="66"/>
      <c r="K142" s="66">
        <v>6</v>
      </c>
      <c r="L142" s="66">
        <f>K142*410</f>
        <v>2460</v>
      </c>
      <c r="M142" s="66"/>
      <c r="N142" s="66"/>
      <c r="O142" s="67"/>
      <c r="P142" s="292"/>
    </row>
    <row r="143" spans="1:16" ht="38.25" customHeight="1">
      <c r="A143" s="290">
        <v>16</v>
      </c>
      <c r="B143" s="280" t="s">
        <v>65</v>
      </c>
      <c r="C143" s="282">
        <v>9506.6</v>
      </c>
      <c r="D143" s="276">
        <v>51835.56</v>
      </c>
      <c r="E143" s="278">
        <f>C143*0.79*12</f>
        <v>90122.56800000001</v>
      </c>
      <c r="F143" s="278">
        <f>E143*10%</f>
        <v>9012.256800000001</v>
      </c>
      <c r="G143" s="278">
        <f>E143-F143</f>
        <v>81110.31120000001</v>
      </c>
      <c r="H143" s="276">
        <f>D143+G143</f>
        <v>132945.8712</v>
      </c>
      <c r="I143" s="63" t="s">
        <v>194</v>
      </c>
      <c r="J143" s="63">
        <v>6</v>
      </c>
      <c r="K143" s="63">
        <v>5</v>
      </c>
      <c r="L143" s="63">
        <f>K143*14780</f>
        <v>73900</v>
      </c>
      <c r="M143" s="63"/>
      <c r="N143" s="63"/>
      <c r="O143" s="64" t="s">
        <v>463</v>
      </c>
      <c r="P143" s="292" t="e">
        <f>H143-L143-L144-L145-L146-#REF!-#REF!-#REF!-#REF!</f>
        <v>#REF!</v>
      </c>
    </row>
    <row r="144" spans="1:16" ht="45.75" customHeight="1">
      <c r="A144" s="299"/>
      <c r="B144" s="286"/>
      <c r="C144" s="201"/>
      <c r="D144" s="236"/>
      <c r="E144" s="200"/>
      <c r="F144" s="200"/>
      <c r="G144" s="200"/>
      <c r="H144" s="236"/>
      <c r="I144" s="8" t="s">
        <v>209</v>
      </c>
      <c r="J144" s="8">
        <v>5</v>
      </c>
      <c r="K144" s="8">
        <v>4</v>
      </c>
      <c r="L144" s="8">
        <f>K144*410</f>
        <v>1640</v>
      </c>
      <c r="M144" s="8"/>
      <c r="N144" s="8"/>
      <c r="O144" s="65" t="s">
        <v>210</v>
      </c>
      <c r="P144" s="292"/>
    </row>
    <row r="145" spans="1:16" ht="39.75" customHeight="1">
      <c r="A145" s="299"/>
      <c r="B145" s="286"/>
      <c r="C145" s="201"/>
      <c r="D145" s="236"/>
      <c r="E145" s="200"/>
      <c r="F145" s="200"/>
      <c r="G145" s="200"/>
      <c r="H145" s="236"/>
      <c r="I145" s="8" t="s">
        <v>294</v>
      </c>
      <c r="J145" s="8">
        <v>17</v>
      </c>
      <c r="K145" s="8">
        <v>5</v>
      </c>
      <c r="L145" s="8">
        <f>K145*10567.97</f>
        <v>52839.85</v>
      </c>
      <c r="M145" s="8"/>
      <c r="N145" s="8"/>
      <c r="O145" s="65" t="s">
        <v>359</v>
      </c>
      <c r="P145" s="292"/>
    </row>
    <row r="146" spans="1:16" ht="30" customHeight="1" thickBot="1">
      <c r="A146" s="291"/>
      <c r="B146" s="281"/>
      <c r="C146" s="283"/>
      <c r="D146" s="277"/>
      <c r="E146" s="279"/>
      <c r="F146" s="279"/>
      <c r="G146" s="279"/>
      <c r="H146" s="277"/>
      <c r="I146" s="66" t="s">
        <v>195</v>
      </c>
      <c r="J146" s="66">
        <v>4</v>
      </c>
      <c r="K146" s="66">
        <v>32.3</v>
      </c>
      <c r="L146" s="66">
        <f>K146*270</f>
        <v>8721</v>
      </c>
      <c r="M146" s="66"/>
      <c r="N146" s="66"/>
      <c r="O146" s="67"/>
      <c r="P146" s="292"/>
    </row>
    <row r="147" spans="1:16" ht="30" customHeight="1">
      <c r="A147" s="290">
        <v>17</v>
      </c>
      <c r="B147" s="280" t="s">
        <v>66</v>
      </c>
      <c r="C147" s="282">
        <v>23122.5</v>
      </c>
      <c r="D147" s="276">
        <v>92811.69</v>
      </c>
      <c r="E147" s="278">
        <f>C147*0.79*12</f>
        <v>219201.30000000002</v>
      </c>
      <c r="F147" s="278">
        <f>E147*10%</f>
        <v>21920.130000000005</v>
      </c>
      <c r="G147" s="278">
        <f>E147-F147</f>
        <v>197281.17</v>
      </c>
      <c r="H147" s="276">
        <f>D147+G147</f>
        <v>290092.86</v>
      </c>
      <c r="I147" s="63" t="s">
        <v>195</v>
      </c>
      <c r="J147" s="63">
        <v>4</v>
      </c>
      <c r="K147" s="63">
        <v>100</v>
      </c>
      <c r="L147" s="63">
        <f>K147*270</f>
        <v>27000</v>
      </c>
      <c r="M147" s="63"/>
      <c r="N147" s="63"/>
      <c r="O147" s="64"/>
      <c r="P147" s="292" t="e">
        <f>H147-L147-L148-L149-L150-L151-L152-L153-#REF!</f>
        <v>#REF!</v>
      </c>
    </row>
    <row r="148" spans="1:16" ht="30" customHeight="1">
      <c r="A148" s="299"/>
      <c r="B148" s="286"/>
      <c r="C148" s="201"/>
      <c r="D148" s="236"/>
      <c r="E148" s="200"/>
      <c r="F148" s="200"/>
      <c r="G148" s="200"/>
      <c r="H148" s="236"/>
      <c r="I148" s="8" t="s">
        <v>212</v>
      </c>
      <c r="J148" s="8">
        <v>17</v>
      </c>
      <c r="K148" s="8">
        <v>1</v>
      </c>
      <c r="L148" s="8">
        <f>K148*74000</f>
        <v>74000</v>
      </c>
      <c r="M148" s="8"/>
      <c r="N148" s="8"/>
      <c r="O148" s="65" t="s">
        <v>213</v>
      </c>
      <c r="P148" s="292"/>
    </row>
    <row r="149" spans="1:16" ht="30" customHeight="1">
      <c r="A149" s="299"/>
      <c r="B149" s="286"/>
      <c r="C149" s="201"/>
      <c r="D149" s="236"/>
      <c r="E149" s="200"/>
      <c r="F149" s="200"/>
      <c r="G149" s="200"/>
      <c r="H149" s="236"/>
      <c r="I149" s="8" t="s">
        <v>214</v>
      </c>
      <c r="J149" s="8">
        <v>16</v>
      </c>
      <c r="K149" s="8"/>
      <c r="L149" s="8"/>
      <c r="M149" s="8"/>
      <c r="N149" s="8"/>
      <c r="O149" s="65" t="s">
        <v>215</v>
      </c>
      <c r="P149" s="292"/>
    </row>
    <row r="150" spans="1:16" ht="39.75" customHeight="1">
      <c r="A150" s="299"/>
      <c r="B150" s="286"/>
      <c r="C150" s="201"/>
      <c r="D150" s="236"/>
      <c r="E150" s="200"/>
      <c r="F150" s="200"/>
      <c r="G150" s="200"/>
      <c r="H150" s="236"/>
      <c r="I150" s="8" t="s">
        <v>216</v>
      </c>
      <c r="J150" s="8">
        <v>16</v>
      </c>
      <c r="K150" s="8"/>
      <c r="L150" s="8"/>
      <c r="M150" s="8"/>
      <c r="N150" s="8"/>
      <c r="O150" s="65" t="s">
        <v>217</v>
      </c>
      <c r="P150" s="292"/>
    </row>
    <row r="151" spans="1:16" ht="30" customHeight="1">
      <c r="A151" s="299"/>
      <c r="B151" s="286"/>
      <c r="C151" s="201"/>
      <c r="D151" s="236"/>
      <c r="E151" s="200"/>
      <c r="F151" s="200"/>
      <c r="G151" s="200"/>
      <c r="H151" s="236"/>
      <c r="I151" s="8" t="s">
        <v>198</v>
      </c>
      <c r="J151" s="8">
        <v>10</v>
      </c>
      <c r="K151" s="8">
        <v>6</v>
      </c>
      <c r="L151" s="8">
        <f>K151*1505</f>
        <v>9030</v>
      </c>
      <c r="M151" s="8"/>
      <c r="N151" s="8"/>
      <c r="O151" s="65" t="s">
        <v>218</v>
      </c>
      <c r="P151" s="292"/>
    </row>
    <row r="152" spans="1:16" ht="30" customHeight="1">
      <c r="A152" s="299"/>
      <c r="B152" s="286"/>
      <c r="C152" s="201"/>
      <c r="D152" s="236"/>
      <c r="E152" s="200"/>
      <c r="F152" s="200"/>
      <c r="G152" s="200"/>
      <c r="H152" s="236"/>
      <c r="I152" s="8" t="s">
        <v>194</v>
      </c>
      <c r="J152" s="8"/>
      <c r="K152" s="8">
        <v>1</v>
      </c>
      <c r="L152" s="8"/>
      <c r="M152" s="8"/>
      <c r="N152" s="8"/>
      <c r="O152" s="65" t="s">
        <v>445</v>
      </c>
      <c r="P152" s="292"/>
    </row>
    <row r="153" spans="1:16" ht="51" customHeight="1" thickBot="1">
      <c r="A153" s="291"/>
      <c r="B153" s="281"/>
      <c r="C153" s="283"/>
      <c r="D153" s="277"/>
      <c r="E153" s="279"/>
      <c r="F153" s="279"/>
      <c r="G153" s="279"/>
      <c r="H153" s="277"/>
      <c r="I153" s="66" t="s">
        <v>330</v>
      </c>
      <c r="J153" s="66"/>
      <c r="K153" s="66">
        <v>6</v>
      </c>
      <c r="L153" s="66">
        <f>K153*410</f>
        <v>2460</v>
      </c>
      <c r="M153" s="66"/>
      <c r="N153" s="66"/>
      <c r="O153" s="67"/>
      <c r="P153" s="292"/>
    </row>
    <row r="154" spans="1:16" ht="30" customHeight="1">
      <c r="A154" s="290">
        <v>18</v>
      </c>
      <c r="B154" s="280" t="s">
        <v>67</v>
      </c>
      <c r="C154" s="282">
        <v>11862.9</v>
      </c>
      <c r="D154" s="276">
        <v>83063.27</v>
      </c>
      <c r="E154" s="278">
        <f>C154*0.79*12</f>
        <v>112460.29200000002</v>
      </c>
      <c r="F154" s="278">
        <f>E154*10%</f>
        <v>11246.029200000003</v>
      </c>
      <c r="G154" s="278">
        <f>E154-F154</f>
        <v>101214.26280000001</v>
      </c>
      <c r="H154" s="276">
        <f>D154+G154</f>
        <v>184277.53280000002</v>
      </c>
      <c r="I154" s="63" t="s">
        <v>195</v>
      </c>
      <c r="J154" s="63">
        <v>4</v>
      </c>
      <c r="K154" s="63">
        <v>100</v>
      </c>
      <c r="L154" s="63">
        <f>K154*270</f>
        <v>27000</v>
      </c>
      <c r="M154" s="63"/>
      <c r="N154" s="63"/>
      <c r="O154" s="64"/>
      <c r="P154" s="292" t="e">
        <f>H154-L154-L155-L156-#REF!-#REF!-#REF!-#REF!-#REF!</f>
        <v>#REF!</v>
      </c>
    </row>
    <row r="155" spans="1:16" ht="30" customHeight="1">
      <c r="A155" s="299"/>
      <c r="B155" s="286"/>
      <c r="C155" s="201"/>
      <c r="D155" s="236"/>
      <c r="E155" s="200"/>
      <c r="F155" s="200"/>
      <c r="G155" s="200"/>
      <c r="H155" s="236"/>
      <c r="I155" s="8" t="s">
        <v>295</v>
      </c>
      <c r="J155" s="8">
        <v>1</v>
      </c>
      <c r="K155" s="8">
        <v>24</v>
      </c>
      <c r="L155" s="8"/>
      <c r="M155" s="8"/>
      <c r="N155" s="8"/>
      <c r="O155" s="65"/>
      <c r="P155" s="292"/>
    </row>
    <row r="156" spans="1:16" ht="30" customHeight="1" thickBot="1">
      <c r="A156" s="291"/>
      <c r="B156" s="281"/>
      <c r="C156" s="283"/>
      <c r="D156" s="277"/>
      <c r="E156" s="279"/>
      <c r="F156" s="279"/>
      <c r="G156" s="279"/>
      <c r="H156" s="277"/>
      <c r="I156" s="66" t="s">
        <v>411</v>
      </c>
      <c r="J156" s="66">
        <v>6</v>
      </c>
      <c r="K156" s="66">
        <v>1.86</v>
      </c>
      <c r="L156" s="66">
        <f>K156*3402</f>
        <v>6327.72</v>
      </c>
      <c r="M156" s="66"/>
      <c r="N156" s="66"/>
      <c r="O156" s="67"/>
      <c r="P156" s="292"/>
    </row>
    <row r="157" spans="1:16" ht="30" customHeight="1">
      <c r="A157" s="290">
        <v>19</v>
      </c>
      <c r="B157" s="280" t="s">
        <v>68</v>
      </c>
      <c r="C157" s="282">
        <v>11927.6</v>
      </c>
      <c r="D157" s="276">
        <v>79917.22</v>
      </c>
      <c r="E157" s="278">
        <f>C157*0.79*12</f>
        <v>113073.648</v>
      </c>
      <c r="F157" s="278">
        <f>E157*10%</f>
        <v>11307.364800000001</v>
      </c>
      <c r="G157" s="278">
        <f>E157-F157</f>
        <v>101766.2832</v>
      </c>
      <c r="H157" s="276">
        <f>D157+G157</f>
        <v>181683.5032</v>
      </c>
      <c r="I157" s="63" t="s">
        <v>195</v>
      </c>
      <c r="J157" s="63">
        <v>4</v>
      </c>
      <c r="K157" s="63">
        <v>50</v>
      </c>
      <c r="L157" s="63">
        <f>K157*270</f>
        <v>13500</v>
      </c>
      <c r="M157" s="63"/>
      <c r="N157" s="63"/>
      <c r="O157" s="64"/>
      <c r="P157" s="292" t="e">
        <f>H157-L157-L158-L159-#REF!-#REF!-#REF!-#REF!-#REF!</f>
        <v>#REF!</v>
      </c>
    </row>
    <row r="158" spans="1:16" ht="30" customHeight="1">
      <c r="A158" s="299"/>
      <c r="B158" s="286"/>
      <c r="C158" s="201"/>
      <c r="D158" s="236"/>
      <c r="E158" s="200"/>
      <c r="F158" s="200"/>
      <c r="G158" s="200"/>
      <c r="H158" s="236"/>
      <c r="I158" s="8" t="s">
        <v>224</v>
      </c>
      <c r="J158" s="8">
        <v>1</v>
      </c>
      <c r="K158" s="8">
        <v>15</v>
      </c>
      <c r="L158" s="8"/>
      <c r="M158" s="8"/>
      <c r="N158" s="8"/>
      <c r="O158" s="65" t="s">
        <v>225</v>
      </c>
      <c r="P158" s="292"/>
    </row>
    <row r="159" spans="1:16" ht="30" customHeight="1" thickBot="1">
      <c r="A159" s="308"/>
      <c r="B159" s="309"/>
      <c r="C159" s="293"/>
      <c r="D159" s="236"/>
      <c r="E159" s="235"/>
      <c r="F159" s="235"/>
      <c r="G159" s="235"/>
      <c r="H159" s="236"/>
      <c r="I159" s="59" t="s">
        <v>198</v>
      </c>
      <c r="J159" s="59">
        <v>10</v>
      </c>
      <c r="K159" s="59"/>
      <c r="L159" s="59">
        <v>77060</v>
      </c>
      <c r="M159" s="59"/>
      <c r="N159" s="59"/>
      <c r="O159" s="81" t="s">
        <v>342</v>
      </c>
      <c r="P159" s="292"/>
    </row>
    <row r="160" spans="1:16" ht="30" customHeight="1">
      <c r="A160" s="290">
        <v>20</v>
      </c>
      <c r="B160" s="280" t="s">
        <v>69</v>
      </c>
      <c r="C160" s="282">
        <v>20922.4</v>
      </c>
      <c r="D160" s="276">
        <v>2370.33</v>
      </c>
      <c r="E160" s="278">
        <f>C160*0.79*12</f>
        <v>198344.35200000004</v>
      </c>
      <c r="F160" s="278">
        <f>E160*10%</f>
        <v>19834.435200000007</v>
      </c>
      <c r="G160" s="278">
        <f>E160-F160</f>
        <v>178509.91680000004</v>
      </c>
      <c r="H160" s="276">
        <f>D160+G160</f>
        <v>180880.24680000002</v>
      </c>
      <c r="I160" s="63" t="s">
        <v>195</v>
      </c>
      <c r="J160" s="63">
        <v>4</v>
      </c>
      <c r="K160" s="63">
        <v>100</v>
      </c>
      <c r="L160" s="63">
        <f>K160*270</f>
        <v>27000</v>
      </c>
      <c r="M160" s="63"/>
      <c r="N160" s="63"/>
      <c r="O160" s="64"/>
      <c r="P160" s="292" t="e">
        <f>H160-L160-L161-L162-L163-#REF!-#REF!-#REF!-#REF!</f>
        <v>#REF!</v>
      </c>
    </row>
    <row r="161" spans="1:16" ht="21" customHeight="1">
      <c r="A161" s="299"/>
      <c r="B161" s="286"/>
      <c r="C161" s="201"/>
      <c r="D161" s="236"/>
      <c r="E161" s="200"/>
      <c r="F161" s="200"/>
      <c r="G161" s="200"/>
      <c r="H161" s="236"/>
      <c r="I161" s="8" t="s">
        <v>212</v>
      </c>
      <c r="J161" s="8">
        <v>17</v>
      </c>
      <c r="K161" s="8">
        <v>2</v>
      </c>
      <c r="L161" s="8">
        <f>K161*74000</f>
        <v>148000</v>
      </c>
      <c r="M161" s="8"/>
      <c r="N161" s="8"/>
      <c r="O161" s="65" t="s">
        <v>219</v>
      </c>
      <c r="P161" s="292"/>
    </row>
    <row r="162" spans="1:16" ht="20.25" customHeight="1">
      <c r="A162" s="299"/>
      <c r="B162" s="286"/>
      <c r="C162" s="201"/>
      <c r="D162" s="236"/>
      <c r="E162" s="200"/>
      <c r="F162" s="200"/>
      <c r="G162" s="200"/>
      <c r="H162" s="236"/>
      <c r="I162" s="8" t="s">
        <v>203</v>
      </c>
      <c r="J162" s="8">
        <v>1</v>
      </c>
      <c r="K162" s="8">
        <v>1</v>
      </c>
      <c r="L162" s="8">
        <f>K162*4200</f>
        <v>4200</v>
      </c>
      <c r="M162" s="8"/>
      <c r="N162" s="8"/>
      <c r="O162" s="65"/>
      <c r="P162" s="292"/>
    </row>
    <row r="163" spans="1:16" ht="30" customHeight="1" thickBot="1">
      <c r="A163" s="291"/>
      <c r="B163" s="281"/>
      <c r="C163" s="283"/>
      <c r="D163" s="277"/>
      <c r="E163" s="279"/>
      <c r="F163" s="279"/>
      <c r="G163" s="279"/>
      <c r="H163" s="277"/>
      <c r="I163" s="66" t="s">
        <v>353</v>
      </c>
      <c r="J163" s="66">
        <v>17</v>
      </c>
      <c r="K163" s="66">
        <v>2</v>
      </c>
      <c r="L163" s="66">
        <f>K163*6983.54</f>
        <v>13967.08</v>
      </c>
      <c r="M163" s="66"/>
      <c r="N163" s="66"/>
      <c r="O163" s="67" t="s">
        <v>356</v>
      </c>
      <c r="P163" s="292"/>
    </row>
    <row r="164" spans="1:16" ht="15.75" customHeight="1">
      <c r="A164" s="290">
        <v>21</v>
      </c>
      <c r="B164" s="280" t="s">
        <v>70</v>
      </c>
      <c r="C164" s="282">
        <v>19448</v>
      </c>
      <c r="D164" s="276">
        <v>-48877.12</v>
      </c>
      <c r="E164" s="278">
        <f>C164*0.79*12</f>
        <v>184367.04</v>
      </c>
      <c r="F164" s="278">
        <f>E164*10%</f>
        <v>18436.704</v>
      </c>
      <c r="G164" s="278">
        <f>E164-F164</f>
        <v>165930.336</v>
      </c>
      <c r="H164" s="276">
        <f>D164+G164</f>
        <v>117053.21600000001</v>
      </c>
      <c r="I164" s="63" t="s">
        <v>195</v>
      </c>
      <c r="J164" s="63">
        <v>4</v>
      </c>
      <c r="K164" s="63">
        <v>100</v>
      </c>
      <c r="L164" s="63">
        <f>K164*270</f>
        <v>27000</v>
      </c>
      <c r="M164" s="63"/>
      <c r="N164" s="63"/>
      <c r="O164" s="64"/>
      <c r="P164" s="292" t="e">
        <f>H164-L164-L165-L166-#REF!-#REF!-#REF!-#REF!-#REF!</f>
        <v>#REF!</v>
      </c>
    </row>
    <row r="165" spans="1:16" ht="30" customHeight="1">
      <c r="A165" s="299"/>
      <c r="B165" s="286"/>
      <c r="C165" s="201"/>
      <c r="D165" s="236"/>
      <c r="E165" s="200"/>
      <c r="F165" s="200"/>
      <c r="G165" s="200"/>
      <c r="H165" s="236"/>
      <c r="I165" s="8" t="s">
        <v>212</v>
      </c>
      <c r="J165" s="8">
        <v>17</v>
      </c>
      <c r="K165" s="8">
        <v>1</v>
      </c>
      <c r="L165" s="8">
        <v>74000</v>
      </c>
      <c r="M165" s="8"/>
      <c r="N165" s="8"/>
      <c r="O165" s="65" t="s">
        <v>296</v>
      </c>
      <c r="P165" s="292"/>
    </row>
    <row r="166" spans="1:16" ht="30" customHeight="1" thickBot="1">
      <c r="A166" s="291"/>
      <c r="B166" s="281"/>
      <c r="C166" s="283"/>
      <c r="D166" s="277"/>
      <c r="E166" s="279"/>
      <c r="F166" s="279"/>
      <c r="G166" s="279"/>
      <c r="H166" s="277"/>
      <c r="I166" s="66" t="s">
        <v>488</v>
      </c>
      <c r="J166" s="66">
        <v>17</v>
      </c>
      <c r="K166" s="66"/>
      <c r="L166" s="66">
        <v>6983.54</v>
      </c>
      <c r="M166" s="66"/>
      <c r="N166" s="66"/>
      <c r="O166" s="67" t="s">
        <v>296</v>
      </c>
      <c r="P166" s="292"/>
    </row>
    <row r="167" spans="1:16" ht="18.75" customHeight="1">
      <c r="A167" s="290">
        <v>22</v>
      </c>
      <c r="B167" s="280" t="s">
        <v>71</v>
      </c>
      <c r="C167" s="282">
        <v>7212.3</v>
      </c>
      <c r="D167" s="276">
        <v>-21002.15</v>
      </c>
      <c r="E167" s="278">
        <f>C167*0.79*12</f>
        <v>68372.604</v>
      </c>
      <c r="F167" s="278">
        <f>E167*10%</f>
        <v>6837.260400000001</v>
      </c>
      <c r="G167" s="278">
        <f>E167-F167</f>
        <v>61535.34360000001</v>
      </c>
      <c r="H167" s="276">
        <f>D167+G167</f>
        <v>40533.193600000006</v>
      </c>
      <c r="I167" s="63" t="s">
        <v>195</v>
      </c>
      <c r="J167" s="63">
        <v>4</v>
      </c>
      <c r="K167" s="63">
        <v>68</v>
      </c>
      <c r="L167" s="63">
        <f>K167*270</f>
        <v>18360</v>
      </c>
      <c r="M167" s="63"/>
      <c r="N167" s="63"/>
      <c r="O167" s="64"/>
      <c r="P167" s="311" t="e">
        <f>H167-L167-L168-#REF!-#REF!-#REF!-#REF!-#REF!-#REF!</f>
        <v>#REF!</v>
      </c>
    </row>
    <row r="168" spans="1:16" ht="45.75" customHeight="1" thickBot="1">
      <c r="A168" s="291"/>
      <c r="B168" s="281"/>
      <c r="C168" s="283"/>
      <c r="D168" s="277"/>
      <c r="E168" s="279"/>
      <c r="F168" s="279"/>
      <c r="G168" s="279"/>
      <c r="H168" s="277"/>
      <c r="I168" s="66" t="s">
        <v>345</v>
      </c>
      <c r="J168" s="66">
        <v>1</v>
      </c>
      <c r="K168" s="66">
        <v>10</v>
      </c>
      <c r="L168" s="66">
        <v>39984.47</v>
      </c>
      <c r="M168" s="66"/>
      <c r="N168" s="66"/>
      <c r="O168" s="67"/>
      <c r="P168" s="311"/>
    </row>
    <row r="169" spans="1:16" ht="30" customHeight="1">
      <c r="A169" s="290">
        <v>23</v>
      </c>
      <c r="B169" s="280" t="s">
        <v>72</v>
      </c>
      <c r="C169" s="282">
        <v>11833.2</v>
      </c>
      <c r="D169" s="276">
        <v>42692.2</v>
      </c>
      <c r="E169" s="278">
        <f>C169*0.79*12</f>
        <v>112178.736</v>
      </c>
      <c r="F169" s="278">
        <f>E169*10%</f>
        <v>11217.8736</v>
      </c>
      <c r="G169" s="278">
        <f>E169-F169</f>
        <v>100960.8624</v>
      </c>
      <c r="H169" s="276">
        <f>D169+G169</f>
        <v>143653.0624</v>
      </c>
      <c r="I169" s="63" t="s">
        <v>202</v>
      </c>
      <c r="J169" s="63">
        <v>18</v>
      </c>
      <c r="K169" s="63">
        <v>7</v>
      </c>
      <c r="L169" s="63">
        <f>K169*4200</f>
        <v>29400</v>
      </c>
      <c r="M169" s="63"/>
      <c r="N169" s="63"/>
      <c r="O169" s="64"/>
      <c r="P169" s="292" t="e">
        <f>H169-L169-L170-L171-L172-#REF!-#REF!-#REF!-#REF!</f>
        <v>#REF!</v>
      </c>
    </row>
    <row r="170" spans="1:16" ht="30" customHeight="1">
      <c r="A170" s="299"/>
      <c r="B170" s="286"/>
      <c r="C170" s="201"/>
      <c r="D170" s="236"/>
      <c r="E170" s="200"/>
      <c r="F170" s="200"/>
      <c r="G170" s="200"/>
      <c r="H170" s="236"/>
      <c r="I170" s="8" t="s">
        <v>201</v>
      </c>
      <c r="J170" s="8">
        <v>18</v>
      </c>
      <c r="K170" s="8">
        <v>4</v>
      </c>
      <c r="L170" s="8">
        <f>K170*1230</f>
        <v>4920</v>
      </c>
      <c r="M170" s="8"/>
      <c r="N170" s="8"/>
      <c r="O170" s="65"/>
      <c r="P170" s="292"/>
    </row>
    <row r="171" spans="1:16" ht="38.25" customHeight="1">
      <c r="A171" s="299"/>
      <c r="B171" s="286"/>
      <c r="C171" s="201"/>
      <c r="D171" s="236"/>
      <c r="E171" s="200"/>
      <c r="F171" s="200"/>
      <c r="G171" s="200"/>
      <c r="H171" s="236"/>
      <c r="I171" s="8" t="s">
        <v>195</v>
      </c>
      <c r="J171" s="8">
        <v>4</v>
      </c>
      <c r="K171" s="8">
        <v>20</v>
      </c>
      <c r="L171" s="8">
        <f>K171*270</f>
        <v>5400</v>
      </c>
      <c r="M171" s="8"/>
      <c r="N171" s="8"/>
      <c r="O171" s="65"/>
      <c r="P171" s="292"/>
    </row>
    <row r="172" spans="1:16" ht="36.75" customHeight="1" thickBot="1">
      <c r="A172" s="291"/>
      <c r="B172" s="281"/>
      <c r="C172" s="283"/>
      <c r="D172" s="277"/>
      <c r="E172" s="279"/>
      <c r="F172" s="279"/>
      <c r="G172" s="279"/>
      <c r="H172" s="277"/>
      <c r="I172" s="66" t="s">
        <v>456</v>
      </c>
      <c r="J172" s="66"/>
      <c r="K172" s="66">
        <v>1</v>
      </c>
      <c r="L172" s="66">
        <v>3026.56</v>
      </c>
      <c r="M172" s="66"/>
      <c r="N172" s="66"/>
      <c r="O172" s="74"/>
      <c r="P172" s="292"/>
    </row>
    <row r="173" spans="1:16" ht="24.75" customHeight="1">
      <c r="A173" s="290">
        <v>24</v>
      </c>
      <c r="B173" s="280" t="s">
        <v>73</v>
      </c>
      <c r="C173" s="282">
        <v>9534.9</v>
      </c>
      <c r="D173" s="276">
        <v>19984.58</v>
      </c>
      <c r="E173" s="278">
        <f>C173*0.79*12</f>
        <v>90390.852</v>
      </c>
      <c r="F173" s="278">
        <f>E173*10%</f>
        <v>9039.0852</v>
      </c>
      <c r="G173" s="278">
        <f>E173-F173</f>
        <v>81351.7668</v>
      </c>
      <c r="H173" s="276">
        <f>D173+G173</f>
        <v>101336.3468</v>
      </c>
      <c r="I173" s="63" t="s">
        <v>195</v>
      </c>
      <c r="J173" s="63">
        <v>4</v>
      </c>
      <c r="K173" s="63">
        <v>50</v>
      </c>
      <c r="L173" s="63">
        <f>K173*270</f>
        <v>13500</v>
      </c>
      <c r="M173" s="63"/>
      <c r="N173" s="63"/>
      <c r="O173" s="64"/>
      <c r="P173" s="292" t="e">
        <f>H173-L173-L174-#REF!-#REF!-#REF!-#REF!-#REF!-#REF!</f>
        <v>#REF!</v>
      </c>
    </row>
    <row r="174" spans="1:16" ht="50.25" customHeight="1" thickBot="1">
      <c r="A174" s="291"/>
      <c r="B174" s="281"/>
      <c r="C174" s="283"/>
      <c r="D174" s="277"/>
      <c r="E174" s="279"/>
      <c r="F174" s="279"/>
      <c r="G174" s="279"/>
      <c r="H174" s="277"/>
      <c r="I174" s="66" t="s">
        <v>196</v>
      </c>
      <c r="J174" s="66">
        <v>6</v>
      </c>
      <c r="K174" s="66">
        <v>37.8</v>
      </c>
      <c r="L174" s="66">
        <f>K174*3402</f>
        <v>128595.59999999999</v>
      </c>
      <c r="M174" s="66"/>
      <c r="N174" s="66"/>
      <c r="O174" s="67" t="s">
        <v>197</v>
      </c>
      <c r="P174" s="292"/>
    </row>
    <row r="175" spans="1:16" ht="30" customHeight="1">
      <c r="A175" s="290">
        <v>25</v>
      </c>
      <c r="B175" s="280" t="s">
        <v>74</v>
      </c>
      <c r="C175" s="282">
        <v>29587.7</v>
      </c>
      <c r="D175" s="276">
        <v>-34060.07</v>
      </c>
      <c r="E175" s="278">
        <f>C175*0.79*12</f>
        <v>280491.39600000007</v>
      </c>
      <c r="F175" s="278">
        <f>E175*10%</f>
        <v>28049.13960000001</v>
      </c>
      <c r="G175" s="278">
        <f>E175-F175</f>
        <v>252442.25640000007</v>
      </c>
      <c r="H175" s="276">
        <f>D175+G175</f>
        <v>218382.18640000006</v>
      </c>
      <c r="I175" s="63" t="s">
        <v>195</v>
      </c>
      <c r="J175" s="63">
        <v>4</v>
      </c>
      <c r="K175" s="63">
        <v>640</v>
      </c>
      <c r="L175" s="63">
        <f>K175*270</f>
        <v>172800</v>
      </c>
      <c r="M175" s="63"/>
      <c r="N175" s="63"/>
      <c r="O175" s="77"/>
      <c r="P175" s="292" t="e">
        <f>H175-L175-L176-#REF!-#REF!-#REF!-#REF!-#REF!-#REF!</f>
        <v>#REF!</v>
      </c>
    </row>
    <row r="176" spans="1:16" ht="48.75" customHeight="1" thickBot="1">
      <c r="A176" s="291"/>
      <c r="B176" s="281"/>
      <c r="C176" s="283"/>
      <c r="D176" s="277"/>
      <c r="E176" s="279"/>
      <c r="F176" s="279"/>
      <c r="G176" s="279"/>
      <c r="H176" s="277"/>
      <c r="I176" s="66" t="s">
        <v>330</v>
      </c>
      <c r="J176" s="66">
        <v>5</v>
      </c>
      <c r="K176" s="66">
        <v>7</v>
      </c>
      <c r="L176" s="66">
        <f>K176*410</f>
        <v>2870</v>
      </c>
      <c r="M176" s="66"/>
      <c r="N176" s="66"/>
      <c r="O176" s="67" t="s">
        <v>343</v>
      </c>
      <c r="P176" s="292"/>
    </row>
    <row r="177" spans="1:16" ht="18" customHeight="1">
      <c r="A177" s="290">
        <v>26</v>
      </c>
      <c r="B177" s="280" t="s">
        <v>75</v>
      </c>
      <c r="C177" s="282">
        <v>13288.3</v>
      </c>
      <c r="D177" s="276">
        <v>-20563.42</v>
      </c>
      <c r="E177" s="278">
        <f>C177*0.79*12</f>
        <v>125973.084</v>
      </c>
      <c r="F177" s="278">
        <f>E177*10%</f>
        <v>12597.308400000002</v>
      </c>
      <c r="G177" s="278">
        <f>E177-F177</f>
        <v>113375.7756</v>
      </c>
      <c r="H177" s="276">
        <f>D177+G177</f>
        <v>92812.3556</v>
      </c>
      <c r="I177" s="63" t="s">
        <v>195</v>
      </c>
      <c r="J177" s="63">
        <v>4</v>
      </c>
      <c r="K177" s="63">
        <v>155</v>
      </c>
      <c r="L177" s="63">
        <f>K177*270</f>
        <v>41850</v>
      </c>
      <c r="M177" s="63"/>
      <c r="N177" s="63"/>
      <c r="O177" s="64"/>
      <c r="P177" s="312" t="e">
        <f>H177-L177-L178-L179-L180-#REF!-#REF!-#REF!-#REF!</f>
        <v>#REF!</v>
      </c>
    </row>
    <row r="178" spans="1:16" ht="30" customHeight="1">
      <c r="A178" s="299"/>
      <c r="B178" s="286"/>
      <c r="C178" s="201"/>
      <c r="D178" s="236"/>
      <c r="E178" s="200"/>
      <c r="F178" s="200"/>
      <c r="G178" s="200"/>
      <c r="H178" s="236"/>
      <c r="I178" s="8" t="s">
        <v>203</v>
      </c>
      <c r="J178" s="8">
        <v>1</v>
      </c>
      <c r="K178" s="8">
        <v>10</v>
      </c>
      <c r="L178" s="8">
        <f>K178*4200</f>
        <v>42000</v>
      </c>
      <c r="M178" s="8"/>
      <c r="N178" s="8"/>
      <c r="O178" s="65"/>
      <c r="P178" s="312"/>
    </row>
    <row r="179" spans="1:16" ht="44.25" customHeight="1">
      <c r="A179" s="299"/>
      <c r="B179" s="286"/>
      <c r="C179" s="201"/>
      <c r="D179" s="236"/>
      <c r="E179" s="200"/>
      <c r="F179" s="200"/>
      <c r="G179" s="200"/>
      <c r="H179" s="236"/>
      <c r="I179" s="8" t="s">
        <v>204</v>
      </c>
      <c r="J179" s="8">
        <v>6</v>
      </c>
      <c r="K179" s="8">
        <v>1</v>
      </c>
      <c r="L179" s="8">
        <f>K179*3402</f>
        <v>3402</v>
      </c>
      <c r="M179" s="8"/>
      <c r="N179" s="8"/>
      <c r="O179" s="65" t="s">
        <v>205</v>
      </c>
      <c r="P179" s="312"/>
    </row>
    <row r="180" spans="1:16" ht="30" customHeight="1" thickBot="1">
      <c r="A180" s="291"/>
      <c r="B180" s="281"/>
      <c r="C180" s="283"/>
      <c r="D180" s="277"/>
      <c r="E180" s="279"/>
      <c r="F180" s="279"/>
      <c r="G180" s="279"/>
      <c r="H180" s="277"/>
      <c r="I180" s="66" t="s">
        <v>194</v>
      </c>
      <c r="J180" s="66">
        <v>6</v>
      </c>
      <c r="K180" s="66">
        <v>1</v>
      </c>
      <c r="L180" s="66"/>
      <c r="M180" s="66"/>
      <c r="N180" s="66"/>
      <c r="O180" s="67" t="s">
        <v>206</v>
      </c>
      <c r="P180" s="312"/>
    </row>
    <row r="181" spans="1:16" ht="30.75" customHeight="1">
      <c r="A181" s="290">
        <v>27</v>
      </c>
      <c r="B181" s="280" t="s">
        <v>76</v>
      </c>
      <c r="C181" s="282">
        <v>29542.3</v>
      </c>
      <c r="D181" s="276">
        <v>-99002.9</v>
      </c>
      <c r="E181" s="278">
        <f>C181*0.79*12</f>
        <v>280061.004</v>
      </c>
      <c r="F181" s="278">
        <f>E181*10%</f>
        <v>28006.100400000003</v>
      </c>
      <c r="G181" s="278">
        <f>E181-F181</f>
        <v>252054.90360000002</v>
      </c>
      <c r="H181" s="276">
        <f>D181+G181</f>
        <v>153052.00360000003</v>
      </c>
      <c r="I181" s="63" t="s">
        <v>195</v>
      </c>
      <c r="J181" s="63">
        <v>4</v>
      </c>
      <c r="K181" s="63">
        <v>250</v>
      </c>
      <c r="L181" s="63">
        <f>K181*270</f>
        <v>67500</v>
      </c>
      <c r="M181" s="63"/>
      <c r="N181" s="63"/>
      <c r="O181" s="64"/>
      <c r="P181" s="292" t="e">
        <f>H181-L181-L182-#REF!-#REF!-#REF!-#REF!-#REF!-#REF!</f>
        <v>#REF!</v>
      </c>
    </row>
    <row r="182" spans="1:16" ht="33.75" customHeight="1" thickBot="1">
      <c r="A182" s="291"/>
      <c r="B182" s="281"/>
      <c r="C182" s="283"/>
      <c r="D182" s="277"/>
      <c r="E182" s="279"/>
      <c r="F182" s="279"/>
      <c r="G182" s="279"/>
      <c r="H182" s="277"/>
      <c r="I182" s="66" t="s">
        <v>298</v>
      </c>
      <c r="J182" s="66">
        <v>17</v>
      </c>
      <c r="K182" s="66">
        <v>8</v>
      </c>
      <c r="L182" s="66">
        <f>K182*9528.12</f>
        <v>76224.96</v>
      </c>
      <c r="M182" s="66"/>
      <c r="N182" s="66"/>
      <c r="O182" s="67" t="s">
        <v>355</v>
      </c>
      <c r="P182" s="292"/>
    </row>
    <row r="183" spans="1:16" ht="24" customHeight="1">
      <c r="A183" s="290">
        <v>28</v>
      </c>
      <c r="B183" s="280" t="s">
        <v>77</v>
      </c>
      <c r="C183" s="282">
        <v>11875.5</v>
      </c>
      <c r="D183" s="276">
        <v>68117.5</v>
      </c>
      <c r="E183" s="278">
        <f>C183*0.79*12</f>
        <v>112579.74</v>
      </c>
      <c r="F183" s="278">
        <f>E183*10%</f>
        <v>11257.974000000002</v>
      </c>
      <c r="G183" s="278">
        <f>E183-F183</f>
        <v>101321.766</v>
      </c>
      <c r="H183" s="276">
        <f>D183+G183</f>
        <v>169439.266</v>
      </c>
      <c r="I183" s="63" t="s">
        <v>195</v>
      </c>
      <c r="J183" s="63">
        <v>4</v>
      </c>
      <c r="K183" s="63">
        <v>100</v>
      </c>
      <c r="L183" s="63">
        <f>K183*270</f>
        <v>27000</v>
      </c>
      <c r="M183" s="63"/>
      <c r="N183" s="63"/>
      <c r="O183" s="64"/>
      <c r="P183" s="292" t="e">
        <f>H183-L183-L184-#REF!-#REF!-#REF!-#REF!-#REF!-#REF!</f>
        <v>#REF!</v>
      </c>
    </row>
    <row r="184" spans="1:16" ht="44.25" customHeight="1" thickBot="1">
      <c r="A184" s="291"/>
      <c r="B184" s="281"/>
      <c r="C184" s="283"/>
      <c r="D184" s="277"/>
      <c r="E184" s="279"/>
      <c r="F184" s="279"/>
      <c r="G184" s="279"/>
      <c r="H184" s="277"/>
      <c r="I184" s="66" t="s">
        <v>198</v>
      </c>
      <c r="J184" s="66">
        <v>10</v>
      </c>
      <c r="K184" s="66">
        <v>22</v>
      </c>
      <c r="L184" s="66">
        <v>38601.87</v>
      </c>
      <c r="M184" s="66"/>
      <c r="N184" s="66"/>
      <c r="O184" s="67" t="s">
        <v>489</v>
      </c>
      <c r="P184" s="292"/>
    </row>
    <row r="185" spans="1:16" ht="24.75" customHeight="1">
      <c r="A185" s="290">
        <v>29</v>
      </c>
      <c r="B185" s="280" t="s">
        <v>78</v>
      </c>
      <c r="C185" s="282">
        <v>9352.5</v>
      </c>
      <c r="D185" s="276">
        <v>23152.64</v>
      </c>
      <c r="E185" s="278">
        <f>C185*0.79*12</f>
        <v>88661.70000000001</v>
      </c>
      <c r="F185" s="278">
        <f>E185*10%</f>
        <v>8866.170000000002</v>
      </c>
      <c r="G185" s="278">
        <f>E185-F185</f>
        <v>79795.53000000001</v>
      </c>
      <c r="H185" s="276">
        <f>D185+G185</f>
        <v>102948.17000000001</v>
      </c>
      <c r="I185" s="63" t="s">
        <v>195</v>
      </c>
      <c r="J185" s="63">
        <v>4</v>
      </c>
      <c r="K185" s="63">
        <v>50</v>
      </c>
      <c r="L185" s="63">
        <f>K185*270</f>
        <v>13500</v>
      </c>
      <c r="M185" s="63"/>
      <c r="N185" s="63"/>
      <c r="O185" s="64"/>
      <c r="P185" s="292" t="e">
        <f>H185-L185-L186-L187-#REF!-#REF!-#REF!-#REF!-#REF!</f>
        <v>#REF!</v>
      </c>
    </row>
    <row r="186" spans="1:16" ht="24" customHeight="1">
      <c r="A186" s="299"/>
      <c r="B186" s="286"/>
      <c r="C186" s="201"/>
      <c r="D186" s="236"/>
      <c r="E186" s="200"/>
      <c r="F186" s="200"/>
      <c r="G186" s="200"/>
      <c r="H186" s="236"/>
      <c r="I186" s="8" t="s">
        <v>203</v>
      </c>
      <c r="J186" s="8">
        <v>1</v>
      </c>
      <c r="K186" s="8">
        <v>2</v>
      </c>
      <c r="L186" s="8">
        <f>K186*4200</f>
        <v>8400</v>
      </c>
      <c r="M186" s="8"/>
      <c r="N186" s="8"/>
      <c r="O186" s="65"/>
      <c r="P186" s="292"/>
    </row>
    <row r="187" spans="1:16" ht="36.75" customHeight="1" thickBot="1">
      <c r="A187" s="291"/>
      <c r="B187" s="281"/>
      <c r="C187" s="283"/>
      <c r="D187" s="277"/>
      <c r="E187" s="279"/>
      <c r="F187" s="279"/>
      <c r="G187" s="279"/>
      <c r="H187" s="277"/>
      <c r="I187" s="66" t="s">
        <v>207</v>
      </c>
      <c r="J187" s="66">
        <v>8</v>
      </c>
      <c r="K187" s="66">
        <v>143</v>
      </c>
      <c r="L187" s="66">
        <f>K187*561</f>
        <v>80223</v>
      </c>
      <c r="M187" s="66"/>
      <c r="N187" s="66"/>
      <c r="O187" s="67"/>
      <c r="P187" s="292"/>
    </row>
    <row r="188" spans="1:16" ht="39" customHeight="1">
      <c r="A188" s="290">
        <v>30</v>
      </c>
      <c r="B188" s="280" t="s">
        <v>79</v>
      </c>
      <c r="C188" s="282">
        <v>20574.3</v>
      </c>
      <c r="D188" s="276">
        <v>59316.46</v>
      </c>
      <c r="E188" s="278">
        <f>C188*0.79*12</f>
        <v>195044.364</v>
      </c>
      <c r="F188" s="278">
        <f>E188*10%</f>
        <v>19504.436400000002</v>
      </c>
      <c r="G188" s="278">
        <f>E188-F188</f>
        <v>175539.9276</v>
      </c>
      <c r="H188" s="276">
        <f>D188+G188</f>
        <v>234856.3876</v>
      </c>
      <c r="I188" s="63" t="s">
        <v>330</v>
      </c>
      <c r="J188" s="63">
        <v>5</v>
      </c>
      <c r="K188" s="63">
        <v>18.6</v>
      </c>
      <c r="L188" s="63">
        <f>K188*410</f>
        <v>7626.000000000001</v>
      </c>
      <c r="M188" s="63"/>
      <c r="N188" s="63"/>
      <c r="O188" s="64"/>
      <c r="P188" s="292" t="e">
        <f>H188-L188-L189-L190-L191-L192-#REF!-#REF!-#REF!</f>
        <v>#REF!</v>
      </c>
    </row>
    <row r="189" spans="1:16" ht="21.75" customHeight="1">
      <c r="A189" s="299"/>
      <c r="B189" s="286"/>
      <c r="C189" s="201"/>
      <c r="D189" s="236"/>
      <c r="E189" s="200"/>
      <c r="F189" s="200"/>
      <c r="G189" s="200"/>
      <c r="H189" s="236"/>
      <c r="I189" s="8" t="s">
        <v>221</v>
      </c>
      <c r="J189" s="8">
        <v>4</v>
      </c>
      <c r="K189" s="8"/>
      <c r="L189" s="8"/>
      <c r="M189" s="8"/>
      <c r="N189" s="8"/>
      <c r="O189" s="65" t="s">
        <v>222</v>
      </c>
      <c r="P189" s="292"/>
    </row>
    <row r="190" spans="1:16" ht="35.25" customHeight="1">
      <c r="A190" s="299"/>
      <c r="B190" s="286"/>
      <c r="C190" s="201"/>
      <c r="D190" s="236"/>
      <c r="E190" s="200"/>
      <c r="F190" s="200"/>
      <c r="G190" s="200"/>
      <c r="H190" s="236"/>
      <c r="I190" s="8" t="s">
        <v>212</v>
      </c>
      <c r="J190" s="8">
        <v>17</v>
      </c>
      <c r="K190" s="8"/>
      <c r="L190" s="8">
        <v>152600</v>
      </c>
      <c r="M190" s="8"/>
      <c r="N190" s="8"/>
      <c r="O190" s="65" t="s">
        <v>360</v>
      </c>
      <c r="P190" s="292"/>
    </row>
    <row r="191" spans="1:16" ht="19.5" customHeight="1">
      <c r="A191" s="299"/>
      <c r="B191" s="286"/>
      <c r="C191" s="201"/>
      <c r="D191" s="236"/>
      <c r="E191" s="200"/>
      <c r="F191" s="200"/>
      <c r="G191" s="200"/>
      <c r="H191" s="236"/>
      <c r="I191" s="8" t="s">
        <v>195</v>
      </c>
      <c r="J191" s="8">
        <v>4</v>
      </c>
      <c r="K191" s="8">
        <v>97</v>
      </c>
      <c r="L191" s="8">
        <f>K191*270</f>
        <v>26190</v>
      </c>
      <c r="M191" s="8"/>
      <c r="N191" s="8"/>
      <c r="O191" s="65"/>
      <c r="P191" s="292"/>
    </row>
    <row r="192" spans="1:16" ht="47.25" customHeight="1" thickBot="1">
      <c r="A192" s="291"/>
      <c r="B192" s="281"/>
      <c r="C192" s="283"/>
      <c r="D192" s="277"/>
      <c r="E192" s="279"/>
      <c r="F192" s="279"/>
      <c r="G192" s="279"/>
      <c r="H192" s="277"/>
      <c r="I192" s="66" t="s">
        <v>196</v>
      </c>
      <c r="J192" s="66"/>
      <c r="K192" s="66">
        <v>2.6</v>
      </c>
      <c r="L192" s="66">
        <f>K192*3402</f>
        <v>8845.2</v>
      </c>
      <c r="M192" s="66"/>
      <c r="N192" s="66"/>
      <c r="O192" s="67" t="s">
        <v>223</v>
      </c>
      <c r="P192" s="292"/>
    </row>
    <row r="193" spans="1:16" ht="30" customHeight="1">
      <c r="A193" s="85"/>
      <c r="B193" s="86" t="s">
        <v>48</v>
      </c>
      <c r="C193" s="87">
        <f aca="true" t="shared" si="1" ref="C193:H193">SUM(C102:C192)</f>
        <v>430334.9</v>
      </c>
      <c r="D193" s="84">
        <f t="shared" si="1"/>
        <v>1015843.4599999997</v>
      </c>
      <c r="E193" s="84">
        <f t="shared" si="1"/>
        <v>4079574.8520000004</v>
      </c>
      <c r="F193" s="84">
        <f t="shared" si="1"/>
        <v>407957.4852</v>
      </c>
      <c r="G193" s="84">
        <f t="shared" si="1"/>
        <v>3671617.366799999</v>
      </c>
      <c r="H193" s="84">
        <f t="shared" si="1"/>
        <v>4687460.8268</v>
      </c>
      <c r="I193" s="88"/>
      <c r="J193" s="88"/>
      <c r="K193" s="89"/>
      <c r="L193" s="84">
        <f>SUM(L102:L192)</f>
        <v>2833077.4400000004</v>
      </c>
      <c r="M193" s="90"/>
      <c r="N193" s="90"/>
      <c r="O193" s="91"/>
      <c r="P193" s="17" t="e">
        <f>SUM(P102:P192)</f>
        <v>#REF!</v>
      </c>
    </row>
    <row r="194" spans="1:16" ht="30" customHeight="1" thickBot="1">
      <c r="A194" s="227" t="s">
        <v>80</v>
      </c>
      <c r="B194" s="227"/>
      <c r="C194" s="227"/>
      <c r="D194" s="227"/>
      <c r="E194" s="227"/>
      <c r="F194" s="227"/>
      <c r="G194" s="227"/>
      <c r="H194" s="227"/>
      <c r="I194" s="227"/>
      <c r="J194" s="227"/>
      <c r="K194" s="227"/>
      <c r="L194" s="227"/>
      <c r="M194" s="227"/>
      <c r="N194" s="227"/>
      <c r="O194" s="227"/>
      <c r="P194" s="238"/>
    </row>
    <row r="195" spans="1:16" ht="30" customHeight="1">
      <c r="A195" s="290">
        <v>1</v>
      </c>
      <c r="B195" s="304" t="s">
        <v>81</v>
      </c>
      <c r="C195" s="284">
        <v>6990.1</v>
      </c>
      <c r="D195" s="276">
        <v>15054.37</v>
      </c>
      <c r="E195" s="278">
        <f>C195*0.79*12</f>
        <v>66266.148</v>
      </c>
      <c r="F195" s="278">
        <f>E195*10%</f>
        <v>6626.6148</v>
      </c>
      <c r="G195" s="278">
        <f>E195-F195</f>
        <v>59639.5332</v>
      </c>
      <c r="H195" s="276">
        <f>D195+G195</f>
        <v>74693.9032</v>
      </c>
      <c r="I195" s="63" t="s">
        <v>195</v>
      </c>
      <c r="J195" s="63">
        <v>4</v>
      </c>
      <c r="K195" s="63">
        <v>78</v>
      </c>
      <c r="L195" s="63">
        <f>K195*270</f>
        <v>21060</v>
      </c>
      <c r="M195" s="63"/>
      <c r="N195" s="63"/>
      <c r="O195" s="64"/>
      <c r="P195" s="292" t="e">
        <f>H195-L195-L196-L197-L198-#REF!-#REF!-#REF!-#REF!</f>
        <v>#REF!</v>
      </c>
    </row>
    <row r="196" spans="1:16" ht="30" customHeight="1">
      <c r="A196" s="299"/>
      <c r="B196" s="305"/>
      <c r="C196" s="202"/>
      <c r="D196" s="236"/>
      <c r="E196" s="200"/>
      <c r="F196" s="200"/>
      <c r="G196" s="200"/>
      <c r="H196" s="236"/>
      <c r="I196" s="8" t="s">
        <v>189</v>
      </c>
      <c r="J196" s="8">
        <v>1</v>
      </c>
      <c r="K196" s="8">
        <v>6</v>
      </c>
      <c r="L196" s="8">
        <f>K196*4200</f>
        <v>25200</v>
      </c>
      <c r="M196" s="8"/>
      <c r="N196" s="8"/>
      <c r="O196" s="65"/>
      <c r="P196" s="292"/>
    </row>
    <row r="197" spans="1:16" ht="30" customHeight="1">
      <c r="A197" s="299"/>
      <c r="B197" s="305"/>
      <c r="C197" s="202"/>
      <c r="D197" s="236"/>
      <c r="E197" s="200"/>
      <c r="F197" s="200"/>
      <c r="G197" s="200"/>
      <c r="H197" s="236"/>
      <c r="I197" s="8" t="s">
        <v>198</v>
      </c>
      <c r="J197" s="8">
        <v>10</v>
      </c>
      <c r="K197" s="8">
        <v>6</v>
      </c>
      <c r="L197" s="8">
        <f>K197*1790</f>
        <v>10740</v>
      </c>
      <c r="M197" s="8"/>
      <c r="N197" s="8"/>
      <c r="O197" s="65" t="s">
        <v>250</v>
      </c>
      <c r="P197" s="292"/>
    </row>
    <row r="198" spans="1:16" ht="30" customHeight="1" thickBot="1">
      <c r="A198" s="291"/>
      <c r="B198" s="306"/>
      <c r="C198" s="285"/>
      <c r="D198" s="277"/>
      <c r="E198" s="279"/>
      <c r="F198" s="279"/>
      <c r="G198" s="279"/>
      <c r="H198" s="277"/>
      <c r="I198" s="66" t="s">
        <v>307</v>
      </c>
      <c r="J198" s="66">
        <v>14</v>
      </c>
      <c r="K198" s="66"/>
      <c r="L198" s="66"/>
      <c r="M198" s="66"/>
      <c r="N198" s="66"/>
      <c r="O198" s="67"/>
      <c r="P198" s="292"/>
    </row>
    <row r="199" spans="1:16" ht="30" customHeight="1">
      <c r="A199" s="290">
        <v>2</v>
      </c>
      <c r="B199" s="304" t="s">
        <v>82</v>
      </c>
      <c r="C199" s="284">
        <v>11593.5</v>
      </c>
      <c r="D199" s="276">
        <v>-2755.57</v>
      </c>
      <c r="E199" s="278">
        <f>C199*0.79*12</f>
        <v>109906.38</v>
      </c>
      <c r="F199" s="278">
        <f>E199*10%</f>
        <v>10990.638</v>
      </c>
      <c r="G199" s="278">
        <f>E199-F199</f>
        <v>98915.742</v>
      </c>
      <c r="H199" s="276">
        <f>D199+G199</f>
        <v>96160.17199999999</v>
      </c>
      <c r="I199" s="63" t="s">
        <v>207</v>
      </c>
      <c r="J199" s="63">
        <v>8</v>
      </c>
      <c r="K199" s="63">
        <v>80</v>
      </c>
      <c r="L199" s="63">
        <f>K199*561</f>
        <v>44880</v>
      </c>
      <c r="M199" s="63"/>
      <c r="N199" s="63"/>
      <c r="O199" s="77"/>
      <c r="P199" s="292" t="e">
        <f>H199-L199-L200-#REF!-#REF!-#REF!-#REF!-#REF!-#REF!</f>
        <v>#REF!</v>
      </c>
    </row>
    <row r="200" spans="1:16" ht="30" customHeight="1" thickBot="1">
      <c r="A200" s="291"/>
      <c r="B200" s="306"/>
      <c r="C200" s="285"/>
      <c r="D200" s="277"/>
      <c r="E200" s="279"/>
      <c r="F200" s="279"/>
      <c r="G200" s="279"/>
      <c r="H200" s="277"/>
      <c r="I200" s="66" t="s">
        <v>199</v>
      </c>
      <c r="J200" s="66">
        <v>2</v>
      </c>
      <c r="K200" s="66">
        <v>100</v>
      </c>
      <c r="L200" s="66"/>
      <c r="M200" s="66"/>
      <c r="N200" s="66"/>
      <c r="O200" s="67"/>
      <c r="P200" s="292"/>
    </row>
    <row r="201" spans="1:16" ht="30" customHeight="1">
      <c r="A201" s="290">
        <v>3</v>
      </c>
      <c r="B201" s="304" t="s">
        <v>83</v>
      </c>
      <c r="C201" s="284">
        <v>6904.4</v>
      </c>
      <c r="D201" s="276">
        <v>73436.24</v>
      </c>
      <c r="E201" s="278">
        <f>C201*0.79*12</f>
        <v>65453.712</v>
      </c>
      <c r="F201" s="278">
        <f>E201*10%</f>
        <v>6545.3712000000005</v>
      </c>
      <c r="G201" s="278">
        <f>E201-F201</f>
        <v>58908.3408</v>
      </c>
      <c r="H201" s="276">
        <f>D201+G201</f>
        <v>132344.5808</v>
      </c>
      <c r="I201" s="63" t="s">
        <v>198</v>
      </c>
      <c r="J201" s="63">
        <v>10</v>
      </c>
      <c r="K201" s="63">
        <v>12</v>
      </c>
      <c r="L201" s="63">
        <f>K201*1790</f>
        <v>21480</v>
      </c>
      <c r="M201" s="63"/>
      <c r="N201" s="63"/>
      <c r="O201" s="64" t="s">
        <v>232</v>
      </c>
      <c r="P201" s="292" t="e">
        <f>H201-L201-L202-L203-L204-L205-L206-#REF!-#REF!</f>
        <v>#REF!</v>
      </c>
    </row>
    <row r="202" spans="1:16" ht="30" customHeight="1">
      <c r="A202" s="299"/>
      <c r="B202" s="305"/>
      <c r="C202" s="202"/>
      <c r="D202" s="236"/>
      <c r="E202" s="200"/>
      <c r="F202" s="200"/>
      <c r="G202" s="200"/>
      <c r="H202" s="236"/>
      <c r="I202" s="8" t="s">
        <v>247</v>
      </c>
      <c r="J202" s="8">
        <v>16</v>
      </c>
      <c r="K202" s="8">
        <v>2</v>
      </c>
      <c r="L202" s="8"/>
      <c r="M202" s="8"/>
      <c r="N202" s="8"/>
      <c r="O202" s="65"/>
      <c r="P202" s="292"/>
    </row>
    <row r="203" spans="1:16" ht="30" customHeight="1">
      <c r="A203" s="299"/>
      <c r="B203" s="305"/>
      <c r="C203" s="202"/>
      <c r="D203" s="236"/>
      <c r="E203" s="200"/>
      <c r="F203" s="200"/>
      <c r="G203" s="200"/>
      <c r="H203" s="236"/>
      <c r="I203" s="8" t="s">
        <v>189</v>
      </c>
      <c r="J203" s="8">
        <v>1</v>
      </c>
      <c r="K203" s="8">
        <v>6</v>
      </c>
      <c r="L203" s="8">
        <f>K203*4200</f>
        <v>25200</v>
      </c>
      <c r="M203" s="8"/>
      <c r="N203" s="8"/>
      <c r="O203" s="65"/>
      <c r="P203" s="292"/>
    </row>
    <row r="204" spans="1:16" ht="30" customHeight="1">
      <c r="A204" s="299"/>
      <c r="B204" s="305"/>
      <c r="C204" s="202"/>
      <c r="D204" s="236"/>
      <c r="E204" s="200"/>
      <c r="F204" s="200"/>
      <c r="G204" s="200"/>
      <c r="H204" s="236"/>
      <c r="I204" s="8" t="s">
        <v>240</v>
      </c>
      <c r="J204" s="8">
        <v>18</v>
      </c>
      <c r="K204" s="8">
        <v>2</v>
      </c>
      <c r="L204" s="8">
        <f>K204*4200</f>
        <v>8400</v>
      </c>
      <c r="M204" s="8"/>
      <c r="N204" s="8"/>
      <c r="O204" s="65"/>
      <c r="P204" s="292"/>
    </row>
    <row r="205" spans="1:16" ht="30" customHeight="1">
      <c r="A205" s="299"/>
      <c r="B205" s="305"/>
      <c r="C205" s="202"/>
      <c r="D205" s="236"/>
      <c r="E205" s="200"/>
      <c r="F205" s="200"/>
      <c r="G205" s="200"/>
      <c r="H205" s="236"/>
      <c r="I205" s="8" t="s">
        <v>201</v>
      </c>
      <c r="J205" s="8">
        <v>18</v>
      </c>
      <c r="K205" s="8">
        <v>3</v>
      </c>
      <c r="L205" s="8">
        <f>K205*1230</f>
        <v>3690</v>
      </c>
      <c r="M205" s="8"/>
      <c r="N205" s="8"/>
      <c r="O205" s="65"/>
      <c r="P205" s="292"/>
    </row>
    <row r="206" spans="1:16" ht="38.25" customHeight="1" thickBot="1">
      <c r="A206" s="291"/>
      <c r="B206" s="306"/>
      <c r="C206" s="285"/>
      <c r="D206" s="277"/>
      <c r="E206" s="279"/>
      <c r="F206" s="279"/>
      <c r="G206" s="279"/>
      <c r="H206" s="277"/>
      <c r="I206" s="66" t="s">
        <v>330</v>
      </c>
      <c r="J206" s="66"/>
      <c r="K206" s="66">
        <v>6</v>
      </c>
      <c r="L206" s="66">
        <f>K206*410</f>
        <v>2460</v>
      </c>
      <c r="M206" s="66"/>
      <c r="N206" s="66"/>
      <c r="O206" s="67"/>
      <c r="P206" s="292"/>
    </row>
    <row r="207" spans="1:16" ht="30" customHeight="1">
      <c r="A207" s="290">
        <v>4</v>
      </c>
      <c r="B207" s="304" t="s">
        <v>84</v>
      </c>
      <c r="C207" s="284">
        <v>13882.1</v>
      </c>
      <c r="D207" s="276">
        <v>128374.01</v>
      </c>
      <c r="E207" s="278">
        <f>C207*0.79*12</f>
        <v>131602.30800000002</v>
      </c>
      <c r="F207" s="278">
        <f>E207*10%</f>
        <v>13160.230800000003</v>
      </c>
      <c r="G207" s="278">
        <f>E207-F207</f>
        <v>118442.07720000001</v>
      </c>
      <c r="H207" s="276">
        <f>D207+G207</f>
        <v>246816.0872</v>
      </c>
      <c r="I207" s="63" t="s">
        <v>207</v>
      </c>
      <c r="J207" s="63"/>
      <c r="K207" s="63">
        <v>30</v>
      </c>
      <c r="L207" s="63">
        <f>K207*561</f>
        <v>16830</v>
      </c>
      <c r="M207" s="63"/>
      <c r="N207" s="63"/>
      <c r="O207" s="64"/>
      <c r="P207" s="292" t="e">
        <f>H207-L207-L208-L209-L210-L211-L212-L213-#REF!</f>
        <v>#REF!</v>
      </c>
    </row>
    <row r="208" spans="1:16" ht="30" customHeight="1">
      <c r="A208" s="299"/>
      <c r="B208" s="305"/>
      <c r="C208" s="202"/>
      <c r="D208" s="236"/>
      <c r="E208" s="200"/>
      <c r="F208" s="200"/>
      <c r="G208" s="200"/>
      <c r="H208" s="236"/>
      <c r="I208" s="8" t="s">
        <v>428</v>
      </c>
      <c r="J208" s="8"/>
      <c r="K208" s="8"/>
      <c r="L208" s="8"/>
      <c r="M208" s="8"/>
      <c r="N208" s="8"/>
      <c r="O208" s="65" t="s">
        <v>431</v>
      </c>
      <c r="P208" s="292"/>
    </row>
    <row r="209" spans="1:16" ht="30" customHeight="1">
      <c r="A209" s="299"/>
      <c r="B209" s="305"/>
      <c r="C209" s="202"/>
      <c r="D209" s="236"/>
      <c r="E209" s="200"/>
      <c r="F209" s="200"/>
      <c r="G209" s="200"/>
      <c r="H209" s="236"/>
      <c r="I209" s="8" t="s">
        <v>432</v>
      </c>
      <c r="J209" s="8"/>
      <c r="K209" s="8">
        <v>25.5</v>
      </c>
      <c r="L209" s="8">
        <v>86751</v>
      </c>
      <c r="M209" s="8"/>
      <c r="N209" s="8"/>
      <c r="O209" s="65" t="s">
        <v>438</v>
      </c>
      <c r="P209" s="292"/>
    </row>
    <row r="210" spans="1:16" ht="30" customHeight="1" thickBot="1">
      <c r="A210" s="299"/>
      <c r="B210" s="305"/>
      <c r="C210" s="202"/>
      <c r="D210" s="236"/>
      <c r="E210" s="200"/>
      <c r="F210" s="200"/>
      <c r="G210" s="200"/>
      <c r="H210" s="236"/>
      <c r="I210" s="66" t="s">
        <v>436</v>
      </c>
      <c r="J210" s="66"/>
      <c r="K210" s="66">
        <v>18</v>
      </c>
      <c r="L210" s="66"/>
      <c r="M210" s="66"/>
      <c r="N210" s="66"/>
      <c r="O210" s="67"/>
      <c r="P210" s="292"/>
    </row>
    <row r="211" spans="1:16" ht="30" customHeight="1">
      <c r="A211" s="299"/>
      <c r="B211" s="305"/>
      <c r="C211" s="202"/>
      <c r="D211" s="236"/>
      <c r="E211" s="200"/>
      <c r="F211" s="200"/>
      <c r="G211" s="200"/>
      <c r="H211" s="236"/>
      <c r="I211" s="8" t="s">
        <v>333</v>
      </c>
      <c r="J211" s="8"/>
      <c r="K211" s="8">
        <v>3</v>
      </c>
      <c r="L211" s="8"/>
      <c r="M211" s="8"/>
      <c r="N211" s="8"/>
      <c r="O211" s="65" t="s">
        <v>433</v>
      </c>
      <c r="P211" s="292"/>
    </row>
    <row r="212" spans="1:16" ht="30" customHeight="1">
      <c r="A212" s="299"/>
      <c r="B212" s="305"/>
      <c r="C212" s="202"/>
      <c r="D212" s="236"/>
      <c r="E212" s="200"/>
      <c r="F212" s="200"/>
      <c r="G212" s="200"/>
      <c r="H212" s="236"/>
      <c r="I212" s="8" t="s">
        <v>198</v>
      </c>
      <c r="J212" s="8"/>
      <c r="K212" s="8">
        <v>13</v>
      </c>
      <c r="L212" s="8">
        <v>19220</v>
      </c>
      <c r="M212" s="8"/>
      <c r="N212" s="8"/>
      <c r="O212" s="65" t="s">
        <v>434</v>
      </c>
      <c r="P212" s="292"/>
    </row>
    <row r="213" spans="1:16" ht="30" customHeight="1" thickBot="1">
      <c r="A213" s="291"/>
      <c r="B213" s="306"/>
      <c r="C213" s="285"/>
      <c r="D213" s="277"/>
      <c r="E213" s="279"/>
      <c r="F213" s="279"/>
      <c r="G213" s="279"/>
      <c r="H213" s="277"/>
      <c r="I213" s="66" t="s">
        <v>435</v>
      </c>
      <c r="J213" s="66"/>
      <c r="K213" s="66"/>
      <c r="L213" s="66"/>
      <c r="M213" s="66"/>
      <c r="N213" s="66"/>
      <c r="O213" s="67" t="s">
        <v>217</v>
      </c>
      <c r="P213" s="292"/>
    </row>
    <row r="214" spans="1:16" ht="30" customHeight="1">
      <c r="A214" s="290">
        <v>5</v>
      </c>
      <c r="B214" s="304" t="s">
        <v>85</v>
      </c>
      <c r="C214" s="284">
        <v>6880.4</v>
      </c>
      <c r="D214" s="276">
        <v>40281.39</v>
      </c>
      <c r="E214" s="278">
        <f>C214*0.79*12</f>
        <v>65226.191999999995</v>
      </c>
      <c r="F214" s="278">
        <f>E214*10%</f>
        <v>6522.6192</v>
      </c>
      <c r="G214" s="278">
        <f>E214-F214</f>
        <v>58703.572799999994</v>
      </c>
      <c r="H214" s="276">
        <f>D214+G214</f>
        <v>98984.9628</v>
      </c>
      <c r="I214" s="63" t="s">
        <v>189</v>
      </c>
      <c r="J214" s="63">
        <v>1</v>
      </c>
      <c r="K214" s="63">
        <v>2</v>
      </c>
      <c r="L214" s="63">
        <f>K214*3950</f>
        <v>7900</v>
      </c>
      <c r="M214" s="63"/>
      <c r="N214" s="63"/>
      <c r="O214" s="64" t="s">
        <v>248</v>
      </c>
      <c r="P214" s="292" t="e">
        <f>H214-L214-L215-L216-#REF!-#REF!-#REF!-#REF!-#REF!</f>
        <v>#REF!</v>
      </c>
    </row>
    <row r="215" spans="1:16" ht="30" customHeight="1">
      <c r="A215" s="299"/>
      <c r="B215" s="305"/>
      <c r="C215" s="202"/>
      <c r="D215" s="236"/>
      <c r="E215" s="200"/>
      <c r="F215" s="200"/>
      <c r="G215" s="200"/>
      <c r="H215" s="236"/>
      <c r="I215" s="8" t="s">
        <v>240</v>
      </c>
      <c r="J215" s="8">
        <v>18</v>
      </c>
      <c r="K215" s="8">
        <v>2</v>
      </c>
      <c r="L215" s="8">
        <f>K215*4200</f>
        <v>8400</v>
      </c>
      <c r="M215" s="8"/>
      <c r="N215" s="8"/>
      <c r="O215" s="65"/>
      <c r="P215" s="292"/>
    </row>
    <row r="216" spans="1:16" ht="30" customHeight="1" thickBot="1">
      <c r="A216" s="291"/>
      <c r="B216" s="306"/>
      <c r="C216" s="285"/>
      <c r="D216" s="277"/>
      <c r="E216" s="279"/>
      <c r="F216" s="279"/>
      <c r="G216" s="279"/>
      <c r="H216" s="277"/>
      <c r="I216" s="66" t="s">
        <v>247</v>
      </c>
      <c r="J216" s="66">
        <v>16</v>
      </c>
      <c r="K216" s="66">
        <v>4</v>
      </c>
      <c r="L216" s="66"/>
      <c r="M216" s="66"/>
      <c r="N216" s="66"/>
      <c r="O216" s="67"/>
      <c r="P216" s="292"/>
    </row>
    <row r="217" spans="1:16" ht="30" customHeight="1">
      <c r="A217" s="290">
        <v>6</v>
      </c>
      <c r="B217" s="304" t="s">
        <v>86</v>
      </c>
      <c r="C217" s="284">
        <v>6929.5</v>
      </c>
      <c r="D217" s="276">
        <v>24815.76</v>
      </c>
      <c r="E217" s="278">
        <f>C217*0.79*12</f>
        <v>65691.66</v>
      </c>
      <c r="F217" s="278">
        <f>E217*10%</f>
        <v>6569.166000000001</v>
      </c>
      <c r="G217" s="278">
        <f>E217-F217</f>
        <v>59122.494000000006</v>
      </c>
      <c r="H217" s="276">
        <f>D217+G217</f>
        <v>83938.254</v>
      </c>
      <c r="I217" s="63" t="s">
        <v>189</v>
      </c>
      <c r="J217" s="63">
        <v>1</v>
      </c>
      <c r="K217" s="63">
        <v>2</v>
      </c>
      <c r="L217" s="63">
        <f>K217*3950</f>
        <v>7900</v>
      </c>
      <c r="M217" s="63"/>
      <c r="N217" s="63"/>
      <c r="O217" s="64" t="s">
        <v>464</v>
      </c>
      <c r="P217" s="292" t="e">
        <f>H217-L217-L218-L219-L220-#REF!-#REF!-#REF!-#REF!</f>
        <v>#REF!</v>
      </c>
    </row>
    <row r="218" spans="1:16" ht="30" customHeight="1">
      <c r="A218" s="299"/>
      <c r="B218" s="305"/>
      <c r="C218" s="202"/>
      <c r="D218" s="236"/>
      <c r="E218" s="200"/>
      <c r="F218" s="200"/>
      <c r="G218" s="200"/>
      <c r="H218" s="236"/>
      <c r="I218" s="8" t="s">
        <v>207</v>
      </c>
      <c r="J218" s="8">
        <v>8</v>
      </c>
      <c r="K218" s="8">
        <v>31.16</v>
      </c>
      <c r="L218" s="8">
        <f>K218*561</f>
        <v>17480.76</v>
      </c>
      <c r="M218" s="8"/>
      <c r="N218" s="8"/>
      <c r="O218" s="65"/>
      <c r="P218" s="292"/>
    </row>
    <row r="219" spans="1:16" ht="30" customHeight="1">
      <c r="A219" s="299"/>
      <c r="B219" s="305"/>
      <c r="C219" s="202"/>
      <c r="D219" s="236"/>
      <c r="E219" s="200"/>
      <c r="F219" s="200"/>
      <c r="G219" s="200"/>
      <c r="H219" s="236"/>
      <c r="I219" s="8" t="s">
        <v>247</v>
      </c>
      <c r="J219" s="8">
        <v>16</v>
      </c>
      <c r="K219" s="8">
        <v>4</v>
      </c>
      <c r="L219" s="8"/>
      <c r="M219" s="8"/>
      <c r="N219" s="8"/>
      <c r="O219" s="65"/>
      <c r="P219" s="292"/>
    </row>
    <row r="220" spans="1:16" ht="30" customHeight="1" thickBot="1">
      <c r="A220" s="308"/>
      <c r="B220" s="307"/>
      <c r="C220" s="218"/>
      <c r="D220" s="236"/>
      <c r="E220" s="235"/>
      <c r="F220" s="235"/>
      <c r="G220" s="235"/>
      <c r="H220" s="236"/>
      <c r="I220" s="59" t="s">
        <v>308</v>
      </c>
      <c r="J220" s="59">
        <v>4</v>
      </c>
      <c r="K220" s="59">
        <v>12.5</v>
      </c>
      <c r="L220" s="59"/>
      <c r="M220" s="59"/>
      <c r="N220" s="59"/>
      <c r="O220" s="81" t="s">
        <v>437</v>
      </c>
      <c r="P220" s="292"/>
    </row>
    <row r="221" spans="1:16" ht="30" customHeight="1">
      <c r="A221" s="290">
        <v>7</v>
      </c>
      <c r="B221" s="304" t="s">
        <v>87</v>
      </c>
      <c r="C221" s="284">
        <v>6992.3</v>
      </c>
      <c r="D221" s="276">
        <v>-11711.07</v>
      </c>
      <c r="E221" s="278">
        <f>C221*0.79*12</f>
        <v>66287.004</v>
      </c>
      <c r="F221" s="278">
        <f>E221*10%</f>
        <v>6628.700400000001</v>
      </c>
      <c r="G221" s="278">
        <f>E221-F221</f>
        <v>59658.3036</v>
      </c>
      <c r="H221" s="276">
        <f>D221+G221</f>
        <v>47947.2336</v>
      </c>
      <c r="I221" s="63" t="s">
        <v>321</v>
      </c>
      <c r="J221" s="63">
        <v>4</v>
      </c>
      <c r="K221" s="63">
        <v>54</v>
      </c>
      <c r="L221" s="63"/>
      <c r="M221" s="63"/>
      <c r="N221" s="63"/>
      <c r="O221" s="77"/>
      <c r="P221" s="292" t="e">
        <f>H221-L221-L222-#REF!-#REF!-#REF!-#REF!-#REF!-#REF!</f>
        <v>#REF!</v>
      </c>
    </row>
    <row r="222" spans="1:16" ht="30" customHeight="1" thickBot="1">
      <c r="A222" s="291"/>
      <c r="B222" s="306"/>
      <c r="C222" s="285"/>
      <c r="D222" s="277"/>
      <c r="E222" s="279"/>
      <c r="F222" s="279"/>
      <c r="G222" s="279"/>
      <c r="H222" s="277"/>
      <c r="I222" s="66" t="s">
        <v>247</v>
      </c>
      <c r="J222" s="66">
        <v>16</v>
      </c>
      <c r="K222" s="66">
        <v>1</v>
      </c>
      <c r="L222" s="66"/>
      <c r="M222" s="66"/>
      <c r="N222" s="66"/>
      <c r="O222" s="67"/>
      <c r="P222" s="292"/>
    </row>
    <row r="223" spans="1:16" ht="30" customHeight="1">
      <c r="A223" s="290">
        <v>8</v>
      </c>
      <c r="B223" s="304" t="s">
        <v>88</v>
      </c>
      <c r="C223" s="284">
        <v>11399.6</v>
      </c>
      <c r="D223" s="276">
        <v>14141.83</v>
      </c>
      <c r="E223" s="278">
        <f>C223*0.79*12</f>
        <v>108068.20800000001</v>
      </c>
      <c r="F223" s="278">
        <f>E223*10%</f>
        <v>10806.820800000001</v>
      </c>
      <c r="G223" s="278">
        <f>E223-F223</f>
        <v>97261.38720000001</v>
      </c>
      <c r="H223" s="276">
        <f>D223+G223</f>
        <v>111403.21720000001</v>
      </c>
      <c r="I223" s="63" t="s">
        <v>402</v>
      </c>
      <c r="J223" s="63">
        <v>4</v>
      </c>
      <c r="K223" s="63">
        <v>25</v>
      </c>
      <c r="L223" s="63">
        <f>K223*270</f>
        <v>6750</v>
      </c>
      <c r="M223" s="63"/>
      <c r="N223" s="63"/>
      <c r="O223" s="64"/>
      <c r="P223" s="292" t="e">
        <f>H223-L223-L224-L225-L226-L227-L228-L229-#REF!</f>
        <v>#REF!</v>
      </c>
    </row>
    <row r="224" spans="1:16" ht="30" customHeight="1">
      <c r="A224" s="299"/>
      <c r="B224" s="305"/>
      <c r="C224" s="202"/>
      <c r="D224" s="236"/>
      <c r="E224" s="200"/>
      <c r="F224" s="200"/>
      <c r="G224" s="200"/>
      <c r="H224" s="236"/>
      <c r="I224" s="8" t="s">
        <v>403</v>
      </c>
      <c r="J224" s="8">
        <v>6</v>
      </c>
      <c r="K224" s="8">
        <v>1</v>
      </c>
      <c r="L224" s="8">
        <f>K224*3402</f>
        <v>3402</v>
      </c>
      <c r="M224" s="8"/>
      <c r="N224" s="8"/>
      <c r="O224" s="65"/>
      <c r="P224" s="292"/>
    </row>
    <row r="225" spans="1:16" ht="30" customHeight="1">
      <c r="A225" s="299"/>
      <c r="B225" s="305"/>
      <c r="C225" s="202"/>
      <c r="D225" s="236"/>
      <c r="E225" s="200"/>
      <c r="F225" s="200"/>
      <c r="G225" s="200"/>
      <c r="H225" s="236"/>
      <c r="I225" s="8" t="s">
        <v>199</v>
      </c>
      <c r="J225" s="8">
        <v>2</v>
      </c>
      <c r="K225" s="8">
        <v>90</v>
      </c>
      <c r="L225" s="8">
        <f>K225*442</f>
        <v>39780</v>
      </c>
      <c r="M225" s="8"/>
      <c r="N225" s="8"/>
      <c r="O225" s="65"/>
      <c r="P225" s="292"/>
    </row>
    <row r="226" spans="1:16" ht="30" customHeight="1">
      <c r="A226" s="299"/>
      <c r="B226" s="305"/>
      <c r="C226" s="202"/>
      <c r="D226" s="236"/>
      <c r="E226" s="200"/>
      <c r="F226" s="200"/>
      <c r="G226" s="200"/>
      <c r="H226" s="236"/>
      <c r="I226" s="8" t="s">
        <v>198</v>
      </c>
      <c r="J226" s="8">
        <v>10</v>
      </c>
      <c r="K226" s="8">
        <v>2</v>
      </c>
      <c r="L226" s="8">
        <v>3010</v>
      </c>
      <c r="M226" s="8"/>
      <c r="N226" s="8"/>
      <c r="O226" s="65" t="s">
        <v>253</v>
      </c>
      <c r="P226" s="292"/>
    </row>
    <row r="227" spans="1:16" ht="30" customHeight="1">
      <c r="A227" s="299"/>
      <c r="B227" s="305"/>
      <c r="C227" s="202"/>
      <c r="D227" s="236"/>
      <c r="E227" s="200"/>
      <c r="F227" s="200"/>
      <c r="G227" s="200"/>
      <c r="H227" s="236"/>
      <c r="I227" s="8" t="s">
        <v>404</v>
      </c>
      <c r="J227" s="8">
        <v>1</v>
      </c>
      <c r="K227" s="8">
        <v>3</v>
      </c>
      <c r="L227" s="8">
        <f>K227*4200</f>
        <v>12600</v>
      </c>
      <c r="M227" s="8"/>
      <c r="N227" s="8"/>
      <c r="O227" s="65"/>
      <c r="P227" s="292"/>
    </row>
    <row r="228" spans="1:16" ht="30" customHeight="1">
      <c r="A228" s="299"/>
      <c r="B228" s="305"/>
      <c r="C228" s="202"/>
      <c r="D228" s="236"/>
      <c r="E228" s="200"/>
      <c r="F228" s="200"/>
      <c r="G228" s="200"/>
      <c r="H228" s="236"/>
      <c r="I228" s="8" t="s">
        <v>405</v>
      </c>
      <c r="J228" s="8">
        <v>6</v>
      </c>
      <c r="K228" s="8">
        <v>1</v>
      </c>
      <c r="L228" s="8"/>
      <c r="M228" s="8"/>
      <c r="N228" s="8"/>
      <c r="O228" s="65" t="s">
        <v>311</v>
      </c>
      <c r="P228" s="292"/>
    </row>
    <row r="229" spans="1:16" ht="41.25" customHeight="1" thickBot="1">
      <c r="A229" s="291"/>
      <c r="B229" s="306"/>
      <c r="C229" s="285"/>
      <c r="D229" s="277"/>
      <c r="E229" s="279"/>
      <c r="F229" s="279"/>
      <c r="G229" s="279"/>
      <c r="H229" s="277"/>
      <c r="I229" s="66" t="s">
        <v>330</v>
      </c>
      <c r="J229" s="66"/>
      <c r="K229" s="66">
        <v>18</v>
      </c>
      <c r="L229" s="66">
        <f>K229*410</f>
        <v>7380</v>
      </c>
      <c r="M229" s="66"/>
      <c r="N229" s="66"/>
      <c r="O229" s="67"/>
      <c r="P229" s="292"/>
    </row>
    <row r="230" spans="1:16" ht="30" customHeight="1">
      <c r="A230" s="290">
        <v>9</v>
      </c>
      <c r="B230" s="304" t="s">
        <v>89</v>
      </c>
      <c r="C230" s="284">
        <v>5740.1</v>
      </c>
      <c r="D230" s="276">
        <v>44709.4</v>
      </c>
      <c r="E230" s="278">
        <f>C230*0.79*12</f>
        <v>54416.148</v>
      </c>
      <c r="F230" s="278">
        <f>E230*10%</f>
        <v>5441.6148</v>
      </c>
      <c r="G230" s="278">
        <f>E230-F230</f>
        <v>48974.5332</v>
      </c>
      <c r="H230" s="276">
        <f>D230+G230</f>
        <v>93683.9332</v>
      </c>
      <c r="I230" s="63" t="s">
        <v>189</v>
      </c>
      <c r="J230" s="63">
        <v>1</v>
      </c>
      <c r="K230" s="63">
        <v>16</v>
      </c>
      <c r="L230" s="63">
        <f>K230*4200</f>
        <v>67200</v>
      </c>
      <c r="M230" s="63"/>
      <c r="N230" s="63"/>
      <c r="O230" s="64"/>
      <c r="P230" s="292" t="e">
        <f>H230-L230-L231-L232-#REF!-#REF!-#REF!-#REF!-#REF!</f>
        <v>#REF!</v>
      </c>
    </row>
    <row r="231" spans="1:16" ht="30" customHeight="1">
      <c r="A231" s="299"/>
      <c r="B231" s="305"/>
      <c r="C231" s="202"/>
      <c r="D231" s="236"/>
      <c r="E231" s="200"/>
      <c r="F231" s="200"/>
      <c r="G231" s="200"/>
      <c r="H231" s="236"/>
      <c r="I231" s="8" t="s">
        <v>240</v>
      </c>
      <c r="J231" s="8">
        <v>18</v>
      </c>
      <c r="K231" s="8">
        <v>4</v>
      </c>
      <c r="L231" s="8">
        <f>K231*4200</f>
        <v>16800</v>
      </c>
      <c r="M231" s="8"/>
      <c r="N231" s="8"/>
      <c r="O231" s="65"/>
      <c r="P231" s="292"/>
    </row>
    <row r="232" spans="1:16" ht="30" customHeight="1" thickBot="1">
      <c r="A232" s="299"/>
      <c r="B232" s="305"/>
      <c r="C232" s="202"/>
      <c r="D232" s="236"/>
      <c r="E232" s="200"/>
      <c r="F232" s="200"/>
      <c r="G232" s="200"/>
      <c r="H232" s="236"/>
      <c r="I232" s="8" t="s">
        <v>201</v>
      </c>
      <c r="J232" s="8">
        <v>18</v>
      </c>
      <c r="K232" s="8">
        <v>3</v>
      </c>
      <c r="L232" s="8">
        <f>K232*1230</f>
        <v>3690</v>
      </c>
      <c r="M232" s="8"/>
      <c r="N232" s="8"/>
      <c r="O232" s="65"/>
      <c r="P232" s="292"/>
    </row>
    <row r="233" spans="1:16" ht="30" customHeight="1">
      <c r="A233" s="290">
        <v>10</v>
      </c>
      <c r="B233" s="304" t="s">
        <v>90</v>
      </c>
      <c r="C233" s="284">
        <v>6878.6</v>
      </c>
      <c r="D233" s="276">
        <v>11801.31</v>
      </c>
      <c r="E233" s="278">
        <f>C233*0.79*12</f>
        <v>65209.12800000001</v>
      </c>
      <c r="F233" s="278">
        <f>E233*10%</f>
        <v>6520.912800000002</v>
      </c>
      <c r="G233" s="278">
        <f>E233-F233</f>
        <v>58688.215200000006</v>
      </c>
      <c r="H233" s="276">
        <f>D233+G233</f>
        <v>70489.5252</v>
      </c>
      <c r="I233" s="63" t="s">
        <v>189</v>
      </c>
      <c r="J233" s="63">
        <v>1</v>
      </c>
      <c r="K233" s="63">
        <v>13</v>
      </c>
      <c r="L233" s="63">
        <f>K233*4200</f>
        <v>54600</v>
      </c>
      <c r="M233" s="63"/>
      <c r="N233" s="63"/>
      <c r="O233" s="77"/>
      <c r="P233" s="292" t="e">
        <f>H233-L233-L234-#REF!-#REF!-#REF!-#REF!-#REF!-#REF!</f>
        <v>#REF!</v>
      </c>
    </row>
    <row r="234" spans="1:16" ht="30" customHeight="1" thickBot="1">
      <c r="A234" s="291"/>
      <c r="B234" s="306"/>
      <c r="C234" s="285"/>
      <c r="D234" s="277"/>
      <c r="E234" s="279"/>
      <c r="F234" s="279"/>
      <c r="G234" s="279"/>
      <c r="H234" s="277"/>
      <c r="I234" s="66" t="s">
        <v>195</v>
      </c>
      <c r="J234" s="66">
        <v>4</v>
      </c>
      <c r="K234" s="66">
        <v>55</v>
      </c>
      <c r="L234" s="66">
        <f>K234*270</f>
        <v>14850</v>
      </c>
      <c r="M234" s="66"/>
      <c r="N234" s="66"/>
      <c r="O234" s="67"/>
      <c r="P234" s="292"/>
    </row>
    <row r="235" spans="1:16" ht="30" customHeight="1">
      <c r="A235" s="290">
        <v>11</v>
      </c>
      <c r="B235" s="304" t="s">
        <v>91</v>
      </c>
      <c r="C235" s="284">
        <v>12954.6</v>
      </c>
      <c r="D235" s="276">
        <v>75895.72</v>
      </c>
      <c r="E235" s="278">
        <f>C235*0.79*12</f>
        <v>122809.60800000001</v>
      </c>
      <c r="F235" s="278">
        <f>E235*10%</f>
        <v>12280.9608</v>
      </c>
      <c r="G235" s="278">
        <f>E235-F235</f>
        <v>110528.6472</v>
      </c>
      <c r="H235" s="276">
        <f>D235+G235</f>
        <v>186424.3672</v>
      </c>
      <c r="I235" s="63" t="s">
        <v>207</v>
      </c>
      <c r="J235" s="63">
        <v>8</v>
      </c>
      <c r="K235" s="63">
        <v>142</v>
      </c>
      <c r="L235" s="63">
        <f>K235*561</f>
        <v>79662</v>
      </c>
      <c r="M235" s="63"/>
      <c r="N235" s="63"/>
      <c r="O235" s="64"/>
      <c r="P235" s="292" t="e">
        <f>H235-L235-L236-L237-L238-#REF!-#REF!-#REF!-#REF!</f>
        <v>#REF!</v>
      </c>
    </row>
    <row r="236" spans="1:16" ht="30" customHeight="1">
      <c r="A236" s="299"/>
      <c r="B236" s="305"/>
      <c r="C236" s="202"/>
      <c r="D236" s="236"/>
      <c r="E236" s="200"/>
      <c r="F236" s="200"/>
      <c r="G236" s="200"/>
      <c r="H236" s="236"/>
      <c r="I236" s="8" t="s">
        <v>199</v>
      </c>
      <c r="J236" s="8">
        <v>2</v>
      </c>
      <c r="K236" s="8">
        <v>100</v>
      </c>
      <c r="L236" s="8">
        <f>K236*442</f>
        <v>44200</v>
      </c>
      <c r="M236" s="8"/>
      <c r="N236" s="8"/>
      <c r="O236" s="65"/>
      <c r="P236" s="292"/>
    </row>
    <row r="237" spans="1:16" ht="30" customHeight="1">
      <c r="A237" s="299"/>
      <c r="B237" s="305"/>
      <c r="C237" s="202"/>
      <c r="D237" s="236"/>
      <c r="E237" s="200"/>
      <c r="F237" s="200"/>
      <c r="G237" s="200"/>
      <c r="H237" s="236"/>
      <c r="I237" s="8" t="s">
        <v>189</v>
      </c>
      <c r="J237" s="8">
        <v>1</v>
      </c>
      <c r="K237" s="8">
        <v>9</v>
      </c>
      <c r="L237" s="8">
        <f>K237*4200</f>
        <v>37800</v>
      </c>
      <c r="M237" s="8"/>
      <c r="N237" s="8"/>
      <c r="O237" s="65"/>
      <c r="P237" s="292"/>
    </row>
    <row r="238" spans="1:16" ht="30" customHeight="1" thickBot="1">
      <c r="A238" s="291"/>
      <c r="B238" s="306"/>
      <c r="C238" s="285"/>
      <c r="D238" s="277"/>
      <c r="E238" s="279"/>
      <c r="F238" s="279"/>
      <c r="G238" s="279"/>
      <c r="H238" s="277"/>
      <c r="I238" s="66" t="s">
        <v>406</v>
      </c>
      <c r="J238" s="66">
        <v>6</v>
      </c>
      <c r="K238" s="66">
        <v>2.09</v>
      </c>
      <c r="L238" s="66">
        <f>K238*3402</f>
        <v>7110.179999999999</v>
      </c>
      <c r="M238" s="66"/>
      <c r="N238" s="66"/>
      <c r="O238" s="67"/>
      <c r="P238" s="292"/>
    </row>
    <row r="239" spans="1:16" ht="30" customHeight="1">
      <c r="A239" s="290">
        <v>12</v>
      </c>
      <c r="B239" s="304" t="s">
        <v>92</v>
      </c>
      <c r="C239" s="284">
        <v>15318.9</v>
      </c>
      <c r="D239" s="276">
        <v>-15712.03</v>
      </c>
      <c r="E239" s="278">
        <f>C239*0.79*12</f>
        <v>145223.17200000002</v>
      </c>
      <c r="F239" s="278">
        <f>E239*10%</f>
        <v>14522.317200000003</v>
      </c>
      <c r="G239" s="278">
        <f>E239-F239</f>
        <v>130700.85480000002</v>
      </c>
      <c r="H239" s="276">
        <f>D239+G239</f>
        <v>114988.82480000002</v>
      </c>
      <c r="I239" s="63" t="s">
        <v>199</v>
      </c>
      <c r="J239" s="63">
        <v>2</v>
      </c>
      <c r="K239" s="63">
        <v>20</v>
      </c>
      <c r="L239" s="63">
        <f>K239*442</f>
        <v>8840</v>
      </c>
      <c r="M239" s="63"/>
      <c r="N239" s="63"/>
      <c r="O239" s="64"/>
      <c r="P239" s="292" t="e">
        <f>H239-L239-L240-L241-L242-#REF!-#REF!-#REF!-#REF!</f>
        <v>#REF!</v>
      </c>
    </row>
    <row r="240" spans="1:16" ht="30" customHeight="1">
      <c r="A240" s="299"/>
      <c r="B240" s="305"/>
      <c r="C240" s="202"/>
      <c r="D240" s="236"/>
      <c r="E240" s="200"/>
      <c r="F240" s="200"/>
      <c r="G240" s="200"/>
      <c r="H240" s="236"/>
      <c r="I240" s="8" t="s">
        <v>195</v>
      </c>
      <c r="J240" s="8">
        <v>4</v>
      </c>
      <c r="K240" s="8">
        <v>10</v>
      </c>
      <c r="L240" s="8">
        <f>K240*270</f>
        <v>2700</v>
      </c>
      <c r="M240" s="8"/>
      <c r="N240" s="8"/>
      <c r="O240" s="65"/>
      <c r="P240" s="292"/>
    </row>
    <row r="241" spans="1:16" ht="30" customHeight="1">
      <c r="A241" s="299"/>
      <c r="B241" s="305"/>
      <c r="C241" s="202"/>
      <c r="D241" s="236"/>
      <c r="E241" s="200"/>
      <c r="F241" s="200"/>
      <c r="G241" s="200"/>
      <c r="H241" s="236"/>
      <c r="I241" s="8" t="s">
        <v>242</v>
      </c>
      <c r="J241" s="8">
        <v>6</v>
      </c>
      <c r="K241" s="8">
        <v>1.5</v>
      </c>
      <c r="L241" s="8">
        <f>K241*3402</f>
        <v>5103</v>
      </c>
      <c r="M241" s="8"/>
      <c r="N241" s="8"/>
      <c r="O241" s="65" t="s">
        <v>243</v>
      </c>
      <c r="P241" s="292"/>
    </row>
    <row r="242" spans="1:16" ht="30" customHeight="1" thickBot="1">
      <c r="A242" s="291"/>
      <c r="B242" s="306"/>
      <c r="C242" s="285"/>
      <c r="D242" s="277"/>
      <c r="E242" s="279"/>
      <c r="F242" s="279"/>
      <c r="G242" s="279"/>
      <c r="H242" s="277"/>
      <c r="I242" s="66" t="s">
        <v>207</v>
      </c>
      <c r="J242" s="66">
        <v>8</v>
      </c>
      <c r="K242" s="66">
        <v>150</v>
      </c>
      <c r="L242" s="66">
        <f>K242*561</f>
        <v>84150</v>
      </c>
      <c r="M242" s="66"/>
      <c r="N242" s="66"/>
      <c r="O242" s="67"/>
      <c r="P242" s="292"/>
    </row>
    <row r="243" spans="1:16" ht="30" customHeight="1">
      <c r="A243" s="290">
        <v>13</v>
      </c>
      <c r="B243" s="304" t="s">
        <v>93</v>
      </c>
      <c r="C243" s="284">
        <v>7200.4</v>
      </c>
      <c r="D243" s="276">
        <v>38497.27</v>
      </c>
      <c r="E243" s="278">
        <f>C243*0.79*12</f>
        <v>68259.792</v>
      </c>
      <c r="F243" s="278">
        <f>E243*10%</f>
        <v>6825.979200000001</v>
      </c>
      <c r="G243" s="278">
        <f>E243-F243</f>
        <v>61433.8128</v>
      </c>
      <c r="H243" s="276">
        <f>D243+G243</f>
        <v>99931.0828</v>
      </c>
      <c r="I243" s="63" t="s">
        <v>195</v>
      </c>
      <c r="J243" s="63">
        <v>4</v>
      </c>
      <c r="K243" s="63">
        <v>60</v>
      </c>
      <c r="L243" s="63">
        <f>K243*270</f>
        <v>16200</v>
      </c>
      <c r="M243" s="63"/>
      <c r="N243" s="63"/>
      <c r="O243" s="64"/>
      <c r="P243" s="292" t="e">
        <f>H243-L243-L244-L245-L246-L247-#REF!-#REF!-#REF!</f>
        <v>#REF!</v>
      </c>
    </row>
    <row r="244" spans="1:16" ht="30" customHeight="1">
      <c r="A244" s="299"/>
      <c r="B244" s="305"/>
      <c r="C244" s="202"/>
      <c r="D244" s="236"/>
      <c r="E244" s="200"/>
      <c r="F244" s="200"/>
      <c r="G244" s="200"/>
      <c r="H244" s="236"/>
      <c r="I244" s="8" t="s">
        <v>199</v>
      </c>
      <c r="J244" s="8">
        <v>2</v>
      </c>
      <c r="K244" s="8"/>
      <c r="L244" s="8">
        <f>K244*442</f>
        <v>0</v>
      </c>
      <c r="M244" s="8"/>
      <c r="N244" s="8"/>
      <c r="O244" s="96"/>
      <c r="P244" s="292"/>
    </row>
    <row r="245" spans="1:16" ht="30" customHeight="1">
      <c r="A245" s="299"/>
      <c r="B245" s="305"/>
      <c r="C245" s="202"/>
      <c r="D245" s="236"/>
      <c r="E245" s="200"/>
      <c r="F245" s="200"/>
      <c r="G245" s="200"/>
      <c r="H245" s="236"/>
      <c r="I245" s="8" t="s">
        <v>228</v>
      </c>
      <c r="J245" s="8">
        <v>6</v>
      </c>
      <c r="K245" s="8">
        <v>2.02</v>
      </c>
      <c r="L245" s="8">
        <f>K245*3402</f>
        <v>6872.04</v>
      </c>
      <c r="M245" s="8"/>
      <c r="N245" s="8"/>
      <c r="O245" s="65" t="s">
        <v>246</v>
      </c>
      <c r="P245" s="292"/>
    </row>
    <row r="246" spans="1:16" ht="30" customHeight="1">
      <c r="A246" s="299"/>
      <c r="B246" s="305"/>
      <c r="C246" s="202"/>
      <c r="D246" s="236"/>
      <c r="E246" s="200"/>
      <c r="F246" s="200"/>
      <c r="G246" s="200"/>
      <c r="H246" s="236"/>
      <c r="I246" s="8" t="s">
        <v>228</v>
      </c>
      <c r="J246" s="8">
        <v>6</v>
      </c>
      <c r="K246" s="8">
        <v>2.9</v>
      </c>
      <c r="L246" s="8">
        <f>K246*3402</f>
        <v>9865.8</v>
      </c>
      <c r="M246" s="8"/>
      <c r="N246" s="8"/>
      <c r="O246" s="65" t="s">
        <v>245</v>
      </c>
      <c r="P246" s="292"/>
    </row>
    <row r="247" spans="1:16" ht="30" customHeight="1" thickBot="1">
      <c r="A247" s="291"/>
      <c r="B247" s="306"/>
      <c r="C247" s="285"/>
      <c r="D247" s="277"/>
      <c r="E247" s="279"/>
      <c r="F247" s="279"/>
      <c r="G247" s="279"/>
      <c r="H247" s="277"/>
      <c r="I247" s="66" t="s">
        <v>207</v>
      </c>
      <c r="J247" s="66">
        <v>8</v>
      </c>
      <c r="K247" s="66">
        <v>85</v>
      </c>
      <c r="L247" s="66">
        <f>K247*561</f>
        <v>47685</v>
      </c>
      <c r="M247" s="66"/>
      <c r="N247" s="66"/>
      <c r="O247" s="67"/>
      <c r="P247" s="292"/>
    </row>
    <row r="248" spans="1:16" ht="42.75" customHeight="1">
      <c r="A248" s="290">
        <v>14</v>
      </c>
      <c r="B248" s="304" t="s">
        <v>94</v>
      </c>
      <c r="C248" s="284">
        <v>13992.5</v>
      </c>
      <c r="D248" s="276">
        <v>79246.72</v>
      </c>
      <c r="E248" s="278">
        <f>C248*0.79*12</f>
        <v>132648.90000000002</v>
      </c>
      <c r="F248" s="278">
        <f>E248*10%</f>
        <v>13264.890000000003</v>
      </c>
      <c r="G248" s="278">
        <f>E248-F248</f>
        <v>119384.01000000002</v>
      </c>
      <c r="H248" s="276">
        <f>D248+G248</f>
        <v>198630.73000000004</v>
      </c>
      <c r="I248" s="63" t="s">
        <v>330</v>
      </c>
      <c r="J248" s="63">
        <v>5</v>
      </c>
      <c r="K248" s="63">
        <v>12</v>
      </c>
      <c r="L248" s="63">
        <f>K248*410</f>
        <v>4920</v>
      </c>
      <c r="M248" s="63"/>
      <c r="N248" s="63"/>
      <c r="O248" s="64" t="s">
        <v>331</v>
      </c>
      <c r="P248" s="292" t="e">
        <f>H248-L248-L249-L250-L251-L252-#REF!-#REF!-#REF!</f>
        <v>#REF!</v>
      </c>
    </row>
    <row r="249" spans="1:16" ht="36.75" customHeight="1">
      <c r="A249" s="299"/>
      <c r="B249" s="305"/>
      <c r="C249" s="202"/>
      <c r="D249" s="236"/>
      <c r="E249" s="200"/>
      <c r="F249" s="200"/>
      <c r="G249" s="200"/>
      <c r="H249" s="236"/>
      <c r="I249" s="8" t="s">
        <v>330</v>
      </c>
      <c r="J249" s="8">
        <v>5</v>
      </c>
      <c r="K249" s="8">
        <v>168</v>
      </c>
      <c r="L249" s="8">
        <f>K249*410</f>
        <v>68880</v>
      </c>
      <c r="M249" s="8"/>
      <c r="N249" s="8"/>
      <c r="O249" s="65"/>
      <c r="P249" s="292"/>
    </row>
    <row r="250" spans="1:16" ht="30" customHeight="1">
      <c r="A250" s="299"/>
      <c r="B250" s="305"/>
      <c r="C250" s="202"/>
      <c r="D250" s="236"/>
      <c r="E250" s="200"/>
      <c r="F250" s="200"/>
      <c r="G250" s="200"/>
      <c r="H250" s="236"/>
      <c r="I250" s="8" t="s">
        <v>228</v>
      </c>
      <c r="J250" s="8">
        <v>6</v>
      </c>
      <c r="K250" s="8">
        <v>3.6</v>
      </c>
      <c r="L250" s="8">
        <f>K250*3402</f>
        <v>12247.2</v>
      </c>
      <c r="M250" s="8"/>
      <c r="N250" s="8"/>
      <c r="O250" s="65" t="s">
        <v>332</v>
      </c>
      <c r="P250" s="292"/>
    </row>
    <row r="251" spans="1:16" ht="30" customHeight="1">
      <c r="A251" s="299"/>
      <c r="B251" s="305"/>
      <c r="C251" s="202"/>
      <c r="D251" s="236"/>
      <c r="E251" s="200"/>
      <c r="F251" s="200"/>
      <c r="G251" s="200"/>
      <c r="H251" s="236"/>
      <c r="I251" s="8" t="s">
        <v>333</v>
      </c>
      <c r="J251" s="8">
        <v>14</v>
      </c>
      <c r="K251" s="8">
        <v>3</v>
      </c>
      <c r="L251" s="8"/>
      <c r="M251" s="8"/>
      <c r="N251" s="8"/>
      <c r="O251" s="65" t="s">
        <v>407</v>
      </c>
      <c r="P251" s="292"/>
    </row>
    <row r="252" spans="1:16" ht="30" customHeight="1" thickBot="1">
      <c r="A252" s="291"/>
      <c r="B252" s="306"/>
      <c r="C252" s="285"/>
      <c r="D252" s="277"/>
      <c r="E252" s="279"/>
      <c r="F252" s="279"/>
      <c r="G252" s="279"/>
      <c r="H252" s="277"/>
      <c r="I252" s="66" t="s">
        <v>325</v>
      </c>
      <c r="J252" s="66">
        <v>14</v>
      </c>
      <c r="K252" s="66"/>
      <c r="L252" s="66"/>
      <c r="M252" s="66"/>
      <c r="N252" s="66"/>
      <c r="O252" s="67"/>
      <c r="P252" s="292"/>
    </row>
    <row r="253" spans="1:16" ht="30" customHeight="1">
      <c r="A253" s="290">
        <v>15</v>
      </c>
      <c r="B253" s="304" t="s">
        <v>96</v>
      </c>
      <c r="C253" s="284">
        <v>5979.1</v>
      </c>
      <c r="D253" s="276">
        <v>37189.69</v>
      </c>
      <c r="E253" s="278">
        <f>C253*0.79*12</f>
        <v>56681.868</v>
      </c>
      <c r="F253" s="278">
        <f>E253*10%</f>
        <v>5668.1868</v>
      </c>
      <c r="G253" s="278">
        <f>E253-F253</f>
        <v>51013.6812</v>
      </c>
      <c r="H253" s="276">
        <f>D253+G253</f>
        <v>88203.3712</v>
      </c>
      <c r="I253" s="63" t="s">
        <v>195</v>
      </c>
      <c r="J253" s="63">
        <v>4</v>
      </c>
      <c r="K253" s="63">
        <v>62</v>
      </c>
      <c r="L253" s="63">
        <f>K253*270</f>
        <v>16740</v>
      </c>
      <c r="M253" s="63"/>
      <c r="N253" s="63"/>
      <c r="O253" s="64" t="s">
        <v>334</v>
      </c>
      <c r="P253" s="292" t="e">
        <f>H253-L253-L254-L255-#REF!-#REF!-#REF!-#REF!-#REF!</f>
        <v>#REF!</v>
      </c>
    </row>
    <row r="254" spans="1:16" ht="30" customHeight="1">
      <c r="A254" s="299"/>
      <c r="B254" s="305"/>
      <c r="C254" s="202"/>
      <c r="D254" s="236"/>
      <c r="E254" s="200"/>
      <c r="F254" s="200"/>
      <c r="G254" s="200"/>
      <c r="H254" s="236"/>
      <c r="I254" s="8" t="s">
        <v>335</v>
      </c>
      <c r="J254" s="8">
        <v>14</v>
      </c>
      <c r="K254" s="8"/>
      <c r="L254" s="8"/>
      <c r="M254" s="8"/>
      <c r="N254" s="8"/>
      <c r="O254" s="65"/>
      <c r="P254" s="292"/>
    </row>
    <row r="255" spans="1:16" ht="30" customHeight="1" thickBot="1">
      <c r="A255" s="291"/>
      <c r="B255" s="306"/>
      <c r="C255" s="285"/>
      <c r="D255" s="277"/>
      <c r="E255" s="279"/>
      <c r="F255" s="279"/>
      <c r="G255" s="279"/>
      <c r="H255" s="277"/>
      <c r="I255" s="66" t="s">
        <v>362</v>
      </c>
      <c r="J255" s="66">
        <v>14</v>
      </c>
      <c r="K255" s="66"/>
      <c r="L255" s="66"/>
      <c r="M255" s="66"/>
      <c r="N255" s="66"/>
      <c r="O255" s="74"/>
      <c r="P255" s="292"/>
    </row>
    <row r="256" spans="1:16" ht="30" customHeight="1">
      <c r="A256" s="290">
        <v>16</v>
      </c>
      <c r="B256" s="304" t="s">
        <v>97</v>
      </c>
      <c r="C256" s="284">
        <v>7081.2</v>
      </c>
      <c r="D256" s="276">
        <v>-56299.06</v>
      </c>
      <c r="E256" s="278">
        <f>C256*0.79*12</f>
        <v>67129.776</v>
      </c>
      <c r="F256" s="278">
        <f>E256*10%</f>
        <v>6712.9776</v>
      </c>
      <c r="G256" s="278">
        <f>E256-F256</f>
        <v>60416.7984</v>
      </c>
      <c r="H256" s="276">
        <f>D256+G256</f>
        <v>4117.738400000002</v>
      </c>
      <c r="I256" s="63" t="s">
        <v>195</v>
      </c>
      <c r="J256" s="63">
        <v>4</v>
      </c>
      <c r="K256" s="63">
        <v>20</v>
      </c>
      <c r="L256" s="63">
        <f>K256*270</f>
        <v>5400</v>
      </c>
      <c r="M256" s="63"/>
      <c r="N256" s="63"/>
      <c r="O256" s="64"/>
      <c r="P256" s="292" t="e">
        <f>H256-L256-L257-#REF!-#REF!-#REF!-#REF!-#REF!-#REF!</f>
        <v>#REF!</v>
      </c>
    </row>
    <row r="257" spans="1:16" ht="30" customHeight="1" thickBot="1">
      <c r="A257" s="291"/>
      <c r="B257" s="306"/>
      <c r="C257" s="285"/>
      <c r="D257" s="277"/>
      <c r="E257" s="279"/>
      <c r="F257" s="279"/>
      <c r="G257" s="279"/>
      <c r="H257" s="277"/>
      <c r="I257" s="66"/>
      <c r="J257" s="66"/>
      <c r="K257" s="66"/>
      <c r="L257" s="66"/>
      <c r="M257" s="66"/>
      <c r="N257" s="66"/>
      <c r="O257" s="74"/>
      <c r="P257" s="292"/>
    </row>
    <row r="258" spans="1:16" ht="30" customHeight="1">
      <c r="A258" s="290">
        <v>17</v>
      </c>
      <c r="B258" s="304" t="s">
        <v>98</v>
      </c>
      <c r="C258" s="284">
        <v>14427.4</v>
      </c>
      <c r="D258" s="276">
        <v>3173</v>
      </c>
      <c r="E258" s="278">
        <f>C258*0.79*12</f>
        <v>136771.752</v>
      </c>
      <c r="F258" s="278">
        <f>E258*10%</f>
        <v>13677.175200000001</v>
      </c>
      <c r="G258" s="278">
        <f>E258-F258</f>
        <v>123094.57680000001</v>
      </c>
      <c r="H258" s="276">
        <f>D258+G258</f>
        <v>126267.57680000001</v>
      </c>
      <c r="I258" s="63" t="s">
        <v>195</v>
      </c>
      <c r="J258" s="63">
        <v>4</v>
      </c>
      <c r="K258" s="63">
        <v>55</v>
      </c>
      <c r="L258" s="63">
        <f>K258*270</f>
        <v>14850</v>
      </c>
      <c r="M258" s="63"/>
      <c r="N258" s="63"/>
      <c r="O258" s="77"/>
      <c r="P258" s="292" t="e">
        <f>H258-L258-L259-L260-L261-#REF!-#REF!-#REF!-#REF!</f>
        <v>#REF!</v>
      </c>
    </row>
    <row r="259" spans="1:16" ht="30" customHeight="1">
      <c r="A259" s="299"/>
      <c r="B259" s="305"/>
      <c r="C259" s="202"/>
      <c r="D259" s="236"/>
      <c r="E259" s="200"/>
      <c r="F259" s="200"/>
      <c r="G259" s="200"/>
      <c r="H259" s="236"/>
      <c r="I259" s="8" t="s">
        <v>319</v>
      </c>
      <c r="J259" s="8">
        <v>6</v>
      </c>
      <c r="K259" s="8">
        <v>1</v>
      </c>
      <c r="L259" s="8"/>
      <c r="M259" s="8"/>
      <c r="N259" s="8"/>
      <c r="O259" s="65" t="s">
        <v>320</v>
      </c>
      <c r="P259" s="292"/>
    </row>
    <row r="260" spans="1:16" ht="30" customHeight="1">
      <c r="A260" s="299"/>
      <c r="B260" s="305"/>
      <c r="C260" s="202"/>
      <c r="D260" s="236"/>
      <c r="E260" s="200"/>
      <c r="F260" s="200"/>
      <c r="G260" s="200"/>
      <c r="H260" s="236"/>
      <c r="I260" s="8" t="s">
        <v>198</v>
      </c>
      <c r="J260" s="8">
        <v>10</v>
      </c>
      <c r="K260" s="8">
        <v>6</v>
      </c>
      <c r="L260" s="8">
        <f>K260*1790</f>
        <v>10740</v>
      </c>
      <c r="M260" s="8"/>
      <c r="N260" s="8"/>
      <c r="O260" s="8" t="s">
        <v>250</v>
      </c>
      <c r="P260" s="292"/>
    </row>
    <row r="261" spans="1:16" ht="30" customHeight="1" thickBot="1">
      <c r="A261" s="308"/>
      <c r="B261" s="307"/>
      <c r="C261" s="218"/>
      <c r="D261" s="236"/>
      <c r="E261" s="235"/>
      <c r="F261" s="235"/>
      <c r="G261" s="235"/>
      <c r="H261" s="236"/>
      <c r="I261" s="60" t="s">
        <v>203</v>
      </c>
      <c r="J261" s="60">
        <v>1</v>
      </c>
      <c r="K261" s="60">
        <v>1</v>
      </c>
      <c r="L261" s="60">
        <f>K261*4200</f>
        <v>4200</v>
      </c>
      <c r="M261" s="60"/>
      <c r="N261" s="60"/>
      <c r="O261" s="97"/>
      <c r="P261" s="292"/>
    </row>
    <row r="262" spans="1:16" ht="30" customHeight="1">
      <c r="A262" s="290">
        <v>18</v>
      </c>
      <c r="B262" s="304" t="s">
        <v>99</v>
      </c>
      <c r="C262" s="284">
        <v>13803.9</v>
      </c>
      <c r="D262" s="278">
        <v>70838.75</v>
      </c>
      <c r="E262" s="278">
        <f>C262*0.79*12</f>
        <v>130860.97200000001</v>
      </c>
      <c r="F262" s="278">
        <f>E262*10%</f>
        <v>13086.097200000002</v>
      </c>
      <c r="G262" s="278">
        <f>E262-F262</f>
        <v>117774.8748</v>
      </c>
      <c r="H262" s="278">
        <f>D262+G262</f>
        <v>188613.6248</v>
      </c>
      <c r="I262" s="63" t="s">
        <v>310</v>
      </c>
      <c r="J262" s="63">
        <v>6</v>
      </c>
      <c r="K262" s="63">
        <v>10.8</v>
      </c>
      <c r="L262" s="63">
        <f>K262*3402</f>
        <v>36741.600000000006</v>
      </c>
      <c r="M262" s="63"/>
      <c r="N262" s="63"/>
      <c r="O262" s="64" t="s">
        <v>254</v>
      </c>
      <c r="P262" s="292" t="e">
        <f>H262-L262-L263-L264-L265-L266-#REF!-#REF!-#REF!</f>
        <v>#REF!</v>
      </c>
    </row>
    <row r="263" spans="1:16" ht="30" customHeight="1">
      <c r="A263" s="299"/>
      <c r="B263" s="305"/>
      <c r="C263" s="202"/>
      <c r="D263" s="200"/>
      <c r="E263" s="200"/>
      <c r="F263" s="200"/>
      <c r="G263" s="200"/>
      <c r="H263" s="200"/>
      <c r="I263" s="8" t="s">
        <v>252</v>
      </c>
      <c r="J263" s="8">
        <v>16</v>
      </c>
      <c r="K263" s="8"/>
      <c r="L263" s="8"/>
      <c r="M263" s="8"/>
      <c r="N263" s="8"/>
      <c r="O263" s="65"/>
      <c r="P263" s="292"/>
    </row>
    <row r="264" spans="1:16" ht="30" customHeight="1">
      <c r="A264" s="299"/>
      <c r="B264" s="305"/>
      <c r="C264" s="202"/>
      <c r="D264" s="200"/>
      <c r="E264" s="200"/>
      <c r="F264" s="200"/>
      <c r="G264" s="200"/>
      <c r="H264" s="200"/>
      <c r="I264" s="8" t="s">
        <v>198</v>
      </c>
      <c r="J264" s="8">
        <v>10</v>
      </c>
      <c r="K264" s="8">
        <v>2</v>
      </c>
      <c r="L264" s="8">
        <f>K264*1505</f>
        <v>3010</v>
      </c>
      <c r="M264" s="8"/>
      <c r="N264" s="8"/>
      <c r="O264" s="65" t="s">
        <v>253</v>
      </c>
      <c r="P264" s="292"/>
    </row>
    <row r="265" spans="1:16" ht="30" customHeight="1" thickBot="1">
      <c r="A265" s="299"/>
      <c r="B265" s="305"/>
      <c r="C265" s="202"/>
      <c r="D265" s="200"/>
      <c r="E265" s="200"/>
      <c r="F265" s="200"/>
      <c r="G265" s="200"/>
      <c r="H265" s="200"/>
      <c r="I265" s="8" t="s">
        <v>310</v>
      </c>
      <c r="J265" s="8">
        <v>6</v>
      </c>
      <c r="K265" s="8">
        <v>10.8</v>
      </c>
      <c r="L265" s="8">
        <f>K265*3402</f>
        <v>36741.600000000006</v>
      </c>
      <c r="M265" s="8"/>
      <c r="N265" s="8"/>
      <c r="O265" s="65" t="s">
        <v>254</v>
      </c>
      <c r="P265" s="292"/>
    </row>
    <row r="266" spans="1:16" ht="30" customHeight="1" thickBot="1">
      <c r="A266" s="291"/>
      <c r="B266" s="306"/>
      <c r="C266" s="285"/>
      <c r="D266" s="279"/>
      <c r="E266" s="279"/>
      <c r="F266" s="279"/>
      <c r="G266" s="279"/>
      <c r="H266" s="279"/>
      <c r="I266" s="66"/>
      <c r="J266" s="66"/>
      <c r="K266" s="66"/>
      <c r="L266" s="66"/>
      <c r="M266" s="66"/>
      <c r="N266" s="66"/>
      <c r="O266" s="73"/>
      <c r="P266" s="292"/>
    </row>
    <row r="267" spans="1:16" ht="30" customHeight="1">
      <c r="A267" s="290">
        <v>19</v>
      </c>
      <c r="B267" s="304" t="s">
        <v>100</v>
      </c>
      <c r="C267" s="284">
        <v>7153.8</v>
      </c>
      <c r="D267" s="276">
        <v>29129.14</v>
      </c>
      <c r="E267" s="278">
        <f>C267*0.79*12</f>
        <v>67818.024</v>
      </c>
      <c r="F267" s="278">
        <f>E267*10%</f>
        <v>6781.8024000000005</v>
      </c>
      <c r="G267" s="278">
        <f>E267-F267</f>
        <v>61036.221600000004</v>
      </c>
      <c r="H267" s="276">
        <f>D267+G267</f>
        <v>90165.3616</v>
      </c>
      <c r="I267" s="63" t="s">
        <v>195</v>
      </c>
      <c r="J267" s="63"/>
      <c r="K267" s="63">
        <v>76.4</v>
      </c>
      <c r="L267" s="63">
        <f>K267*270</f>
        <v>20628</v>
      </c>
      <c r="M267" s="63"/>
      <c r="N267" s="63"/>
      <c r="O267" s="64"/>
      <c r="P267" s="292" t="e">
        <f>H267-L267-L268-L269-#REF!-#REF!-#REF!-#REF!-#REF!</f>
        <v>#REF!</v>
      </c>
    </row>
    <row r="268" spans="1:16" ht="30" customHeight="1">
      <c r="A268" s="299"/>
      <c r="B268" s="305"/>
      <c r="C268" s="202"/>
      <c r="D268" s="236"/>
      <c r="E268" s="200"/>
      <c r="F268" s="200"/>
      <c r="G268" s="200"/>
      <c r="H268" s="236"/>
      <c r="I268" s="8" t="s">
        <v>423</v>
      </c>
      <c r="J268" s="8"/>
      <c r="K268" s="8">
        <v>4</v>
      </c>
      <c r="L268" s="8"/>
      <c r="M268" s="8"/>
      <c r="N268" s="8"/>
      <c r="O268" s="65"/>
      <c r="P268" s="292"/>
    </row>
    <row r="269" spans="1:16" ht="30" customHeight="1" thickBot="1">
      <c r="A269" s="291"/>
      <c r="B269" s="306"/>
      <c r="C269" s="285"/>
      <c r="D269" s="277"/>
      <c r="E269" s="279"/>
      <c r="F269" s="279"/>
      <c r="G269" s="279"/>
      <c r="H269" s="277"/>
      <c r="I269" s="66" t="s">
        <v>465</v>
      </c>
      <c r="J269" s="66"/>
      <c r="K269" s="66"/>
      <c r="L269" s="66"/>
      <c r="M269" s="66"/>
      <c r="N269" s="66"/>
      <c r="O269" s="67" t="s">
        <v>466</v>
      </c>
      <c r="P269" s="292"/>
    </row>
    <row r="270" spans="1:16" ht="30" customHeight="1">
      <c r="A270" s="290">
        <v>20</v>
      </c>
      <c r="B270" s="304" t="s">
        <v>101</v>
      </c>
      <c r="C270" s="284">
        <v>10327.9</v>
      </c>
      <c r="D270" s="276">
        <v>-14140.83</v>
      </c>
      <c r="E270" s="278">
        <f>C270*0.79*12</f>
        <v>97908.492</v>
      </c>
      <c r="F270" s="278">
        <f>E270*10%</f>
        <v>9790.8492</v>
      </c>
      <c r="G270" s="278">
        <f>E270-F270</f>
        <v>88117.6428</v>
      </c>
      <c r="H270" s="276">
        <f>D270+G270</f>
        <v>73976.8128</v>
      </c>
      <c r="I270" s="63" t="s">
        <v>195</v>
      </c>
      <c r="J270" s="63">
        <v>4</v>
      </c>
      <c r="K270" s="63">
        <v>212</v>
      </c>
      <c r="L270" s="63">
        <f>K270*270</f>
        <v>57240</v>
      </c>
      <c r="M270" s="63"/>
      <c r="N270" s="63"/>
      <c r="O270" s="64"/>
      <c r="P270" s="292" t="e">
        <f>H270-L270-L271-L272-L273-#REF!-#REF!-#REF!-#REF!</f>
        <v>#REF!</v>
      </c>
    </row>
    <row r="271" spans="1:16" ht="33" customHeight="1">
      <c r="A271" s="299"/>
      <c r="B271" s="305"/>
      <c r="C271" s="202"/>
      <c r="D271" s="236"/>
      <c r="E271" s="200"/>
      <c r="F271" s="200"/>
      <c r="G271" s="200"/>
      <c r="H271" s="236"/>
      <c r="I271" s="8" t="s">
        <v>209</v>
      </c>
      <c r="J271" s="8">
        <v>5</v>
      </c>
      <c r="K271" s="8">
        <v>9</v>
      </c>
      <c r="L271" s="8">
        <f>K271*410</f>
        <v>3690</v>
      </c>
      <c r="M271" s="8"/>
      <c r="N271" s="8"/>
      <c r="O271" s="65"/>
      <c r="P271" s="292"/>
    </row>
    <row r="272" spans="1:16" ht="30" customHeight="1">
      <c r="A272" s="299"/>
      <c r="B272" s="305"/>
      <c r="C272" s="202"/>
      <c r="D272" s="236"/>
      <c r="E272" s="200"/>
      <c r="F272" s="200"/>
      <c r="G272" s="200"/>
      <c r="H272" s="236"/>
      <c r="I272" s="8" t="s">
        <v>322</v>
      </c>
      <c r="J272" s="8">
        <v>16</v>
      </c>
      <c r="K272" s="8"/>
      <c r="L272" s="8"/>
      <c r="M272" s="8"/>
      <c r="N272" s="8"/>
      <c r="O272" s="65" t="s">
        <v>323</v>
      </c>
      <c r="P272" s="292"/>
    </row>
    <row r="273" spans="1:16" ht="30" customHeight="1" thickBot="1">
      <c r="A273" s="299"/>
      <c r="B273" s="305"/>
      <c r="C273" s="202"/>
      <c r="D273" s="236"/>
      <c r="E273" s="200"/>
      <c r="F273" s="200"/>
      <c r="G273" s="200"/>
      <c r="H273" s="236"/>
      <c r="I273" s="8"/>
      <c r="J273" s="8"/>
      <c r="K273" s="8"/>
      <c r="L273" s="8"/>
      <c r="M273" s="8"/>
      <c r="N273" s="8"/>
      <c r="O273" s="96"/>
      <c r="P273" s="292"/>
    </row>
    <row r="274" spans="1:16" ht="30" customHeight="1">
      <c r="A274" s="290">
        <v>21</v>
      </c>
      <c r="B274" s="304" t="s">
        <v>102</v>
      </c>
      <c r="C274" s="284">
        <v>7084.4</v>
      </c>
      <c r="D274" s="276">
        <v>5937.97</v>
      </c>
      <c r="E274" s="278">
        <f>C274*0.79*12</f>
        <v>67160.11200000001</v>
      </c>
      <c r="F274" s="278">
        <f>E274*10%</f>
        <v>6716.011200000001</v>
      </c>
      <c r="G274" s="278">
        <f>E274-F274</f>
        <v>60444.10080000001</v>
      </c>
      <c r="H274" s="276">
        <f>D274+G274</f>
        <v>66382.0708</v>
      </c>
      <c r="I274" s="63" t="s">
        <v>189</v>
      </c>
      <c r="J274" s="63">
        <v>1</v>
      </c>
      <c r="K274" s="63">
        <v>1</v>
      </c>
      <c r="L274" s="63">
        <f>K274*3950</f>
        <v>3950</v>
      </c>
      <c r="M274" s="63"/>
      <c r="N274" s="63"/>
      <c r="O274" s="64" t="s">
        <v>490</v>
      </c>
      <c r="P274" s="292" t="e">
        <f>H274-L274-L275-L276-L277-L278-L279-#REF!-#REF!</f>
        <v>#REF!</v>
      </c>
    </row>
    <row r="275" spans="1:16" ht="30" customHeight="1">
      <c r="A275" s="299"/>
      <c r="B275" s="305"/>
      <c r="C275" s="202"/>
      <c r="D275" s="236"/>
      <c r="E275" s="200"/>
      <c r="F275" s="200"/>
      <c r="G275" s="200"/>
      <c r="H275" s="236"/>
      <c r="I275" s="8" t="s">
        <v>189</v>
      </c>
      <c r="J275" s="8">
        <v>1</v>
      </c>
      <c r="K275" s="8">
        <v>2</v>
      </c>
      <c r="L275" s="8">
        <f>K275*4200</f>
        <v>8400</v>
      </c>
      <c r="M275" s="8"/>
      <c r="N275" s="8"/>
      <c r="O275" s="65"/>
      <c r="P275" s="292"/>
    </row>
    <row r="276" spans="1:16" ht="30" customHeight="1">
      <c r="A276" s="299"/>
      <c r="B276" s="305"/>
      <c r="C276" s="202"/>
      <c r="D276" s="236"/>
      <c r="E276" s="200"/>
      <c r="F276" s="200"/>
      <c r="G276" s="200"/>
      <c r="H276" s="236"/>
      <c r="I276" s="8" t="s">
        <v>261</v>
      </c>
      <c r="J276" s="8">
        <v>15</v>
      </c>
      <c r="K276" s="8">
        <v>2</v>
      </c>
      <c r="L276" s="8"/>
      <c r="M276" s="8"/>
      <c r="N276" s="8"/>
      <c r="O276" s="65"/>
      <c r="P276" s="292"/>
    </row>
    <row r="277" spans="1:16" ht="30" customHeight="1">
      <c r="A277" s="299"/>
      <c r="B277" s="305"/>
      <c r="C277" s="202"/>
      <c r="D277" s="236"/>
      <c r="E277" s="200"/>
      <c r="F277" s="200"/>
      <c r="G277" s="200"/>
      <c r="H277" s="236"/>
      <c r="I277" s="8" t="s">
        <v>316</v>
      </c>
      <c r="J277" s="8">
        <v>14</v>
      </c>
      <c r="K277" s="8">
        <v>17.4</v>
      </c>
      <c r="L277" s="8"/>
      <c r="M277" s="8"/>
      <c r="N277" s="8"/>
      <c r="O277" s="65" t="s">
        <v>317</v>
      </c>
      <c r="P277" s="292"/>
    </row>
    <row r="278" spans="1:16" ht="30" customHeight="1">
      <c r="A278" s="299"/>
      <c r="B278" s="305"/>
      <c r="C278" s="202"/>
      <c r="D278" s="236"/>
      <c r="E278" s="200"/>
      <c r="F278" s="200"/>
      <c r="G278" s="200"/>
      <c r="H278" s="236"/>
      <c r="I278" s="8" t="s">
        <v>318</v>
      </c>
      <c r="J278" s="8">
        <v>14</v>
      </c>
      <c r="K278" s="8"/>
      <c r="L278" s="8"/>
      <c r="M278" s="8"/>
      <c r="N278" s="8"/>
      <c r="O278" s="65"/>
      <c r="P278" s="292"/>
    </row>
    <row r="279" spans="1:16" ht="30" customHeight="1" thickBot="1">
      <c r="A279" s="291"/>
      <c r="B279" s="306"/>
      <c r="C279" s="285"/>
      <c r="D279" s="277"/>
      <c r="E279" s="279"/>
      <c r="F279" s="279"/>
      <c r="G279" s="279"/>
      <c r="H279" s="277"/>
      <c r="I279" s="66" t="s">
        <v>421</v>
      </c>
      <c r="J279" s="66"/>
      <c r="K279" s="66">
        <v>4.5</v>
      </c>
      <c r="L279" s="66"/>
      <c r="M279" s="66"/>
      <c r="N279" s="66"/>
      <c r="O279" s="67" t="s">
        <v>422</v>
      </c>
      <c r="P279" s="292"/>
    </row>
    <row r="280" spans="1:16" ht="42" customHeight="1">
      <c r="A280" s="290">
        <v>22</v>
      </c>
      <c r="B280" s="304" t="s">
        <v>103</v>
      </c>
      <c r="C280" s="284">
        <v>20827.3</v>
      </c>
      <c r="D280" s="276">
        <v>27407.08</v>
      </c>
      <c r="E280" s="278">
        <f>C280*0.79*12</f>
        <v>197442.804</v>
      </c>
      <c r="F280" s="278">
        <f>E280*10%</f>
        <v>19744.280400000003</v>
      </c>
      <c r="G280" s="278">
        <f>E280-F280</f>
        <v>177698.52360000001</v>
      </c>
      <c r="H280" s="276">
        <f>D280+G280</f>
        <v>205105.60360000003</v>
      </c>
      <c r="I280" s="63" t="s">
        <v>203</v>
      </c>
      <c r="J280" s="63">
        <v>1</v>
      </c>
      <c r="K280" s="63">
        <v>31</v>
      </c>
      <c r="L280" s="63">
        <f>K280*4200</f>
        <v>130200</v>
      </c>
      <c r="M280" s="63"/>
      <c r="N280" s="63"/>
      <c r="O280" s="64"/>
      <c r="P280" s="292" t="e">
        <f>H280-L280-L281-L282-L283-#REF!-#REF!-#REF!-#REF!</f>
        <v>#REF!</v>
      </c>
    </row>
    <row r="281" spans="1:16" ht="30" customHeight="1">
      <c r="A281" s="299"/>
      <c r="B281" s="305"/>
      <c r="C281" s="202"/>
      <c r="D281" s="236"/>
      <c r="E281" s="200"/>
      <c r="F281" s="200"/>
      <c r="G281" s="200"/>
      <c r="H281" s="236"/>
      <c r="I281" s="8" t="s">
        <v>240</v>
      </c>
      <c r="J281" s="8">
        <v>18</v>
      </c>
      <c r="K281" s="8">
        <v>2</v>
      </c>
      <c r="L281" s="8">
        <f>K281*4200</f>
        <v>8400</v>
      </c>
      <c r="M281" s="8"/>
      <c r="N281" s="8"/>
      <c r="O281" s="65"/>
      <c r="P281" s="292"/>
    </row>
    <row r="282" spans="1:16" ht="41.25" customHeight="1">
      <c r="A282" s="299"/>
      <c r="B282" s="305"/>
      <c r="C282" s="202"/>
      <c r="D282" s="236"/>
      <c r="E282" s="200"/>
      <c r="F282" s="200"/>
      <c r="G282" s="200"/>
      <c r="H282" s="236"/>
      <c r="I282" s="8" t="s">
        <v>209</v>
      </c>
      <c r="J282" s="8">
        <v>5</v>
      </c>
      <c r="K282" s="8">
        <v>38</v>
      </c>
      <c r="L282" s="8">
        <f>K282*410</f>
        <v>15580</v>
      </c>
      <c r="M282" s="8"/>
      <c r="N282" s="8"/>
      <c r="O282" s="65"/>
      <c r="P282" s="292"/>
    </row>
    <row r="283" spans="1:16" ht="30" customHeight="1" thickBot="1">
      <c r="A283" s="291"/>
      <c r="B283" s="306"/>
      <c r="C283" s="285"/>
      <c r="D283" s="277"/>
      <c r="E283" s="279"/>
      <c r="F283" s="279"/>
      <c r="G283" s="279"/>
      <c r="H283" s="277"/>
      <c r="I283" s="66" t="s">
        <v>241</v>
      </c>
      <c r="J283" s="66">
        <v>15</v>
      </c>
      <c r="K283" s="66"/>
      <c r="L283" s="66"/>
      <c r="M283" s="66"/>
      <c r="N283" s="66"/>
      <c r="O283" s="67" t="s">
        <v>311</v>
      </c>
      <c r="P283" s="292"/>
    </row>
    <row r="284" spans="1:16" ht="21" customHeight="1">
      <c r="A284" s="290">
        <v>23</v>
      </c>
      <c r="B284" s="304" t="s">
        <v>104</v>
      </c>
      <c r="C284" s="284">
        <v>7158.7</v>
      </c>
      <c r="D284" s="276">
        <v>33671.59</v>
      </c>
      <c r="E284" s="278">
        <f>C284*0.79*12</f>
        <v>67864.47600000001</v>
      </c>
      <c r="F284" s="278">
        <f>E284*10%</f>
        <v>6786.447600000001</v>
      </c>
      <c r="G284" s="278">
        <f>E284-F284</f>
        <v>61078.02840000001</v>
      </c>
      <c r="H284" s="276">
        <f>D284+G284</f>
        <v>94749.6184</v>
      </c>
      <c r="I284" s="63" t="s">
        <v>240</v>
      </c>
      <c r="J284" s="63">
        <v>18</v>
      </c>
      <c r="K284" s="63">
        <v>4</v>
      </c>
      <c r="L284" s="63">
        <f>K284*4200</f>
        <v>16800</v>
      </c>
      <c r="M284" s="63"/>
      <c r="N284" s="63"/>
      <c r="O284" s="64"/>
      <c r="P284" s="292" t="e">
        <f>H284-L284-L285-L286-#REF!-#REF!-#REF!-#REF!-#REF!</f>
        <v>#REF!</v>
      </c>
    </row>
    <row r="285" spans="1:16" ht="24" customHeight="1">
      <c r="A285" s="299"/>
      <c r="B285" s="305"/>
      <c r="C285" s="202"/>
      <c r="D285" s="236"/>
      <c r="E285" s="200"/>
      <c r="F285" s="200"/>
      <c r="G285" s="200"/>
      <c r="H285" s="236"/>
      <c r="I285" s="8" t="s">
        <v>189</v>
      </c>
      <c r="J285" s="8">
        <v>1</v>
      </c>
      <c r="K285" s="8">
        <v>14</v>
      </c>
      <c r="L285" s="8">
        <f>K285*4200</f>
        <v>58800</v>
      </c>
      <c r="M285" s="8"/>
      <c r="N285" s="8"/>
      <c r="O285" s="65"/>
      <c r="P285" s="292"/>
    </row>
    <row r="286" spans="1:16" ht="30" customHeight="1" thickBot="1">
      <c r="A286" s="308"/>
      <c r="B286" s="307"/>
      <c r="C286" s="218"/>
      <c r="D286" s="236"/>
      <c r="E286" s="235"/>
      <c r="F286" s="235"/>
      <c r="G286" s="235"/>
      <c r="H286" s="236"/>
      <c r="I286" s="59" t="s">
        <v>282</v>
      </c>
      <c r="J286" s="59">
        <v>1</v>
      </c>
      <c r="K286" s="59">
        <v>1</v>
      </c>
      <c r="L286" s="59">
        <v>4200</v>
      </c>
      <c r="M286" s="59"/>
      <c r="N286" s="59"/>
      <c r="O286" s="81" t="s">
        <v>299</v>
      </c>
      <c r="P286" s="292"/>
    </row>
    <row r="287" spans="1:16" ht="65.25" customHeight="1">
      <c r="A287" s="290">
        <v>24</v>
      </c>
      <c r="B287" s="304" t="s">
        <v>105</v>
      </c>
      <c r="C287" s="284">
        <v>7154.6</v>
      </c>
      <c r="D287" s="276">
        <v>-8498.82</v>
      </c>
      <c r="E287" s="278">
        <f>C287*0.79*12</f>
        <v>67825.60800000001</v>
      </c>
      <c r="F287" s="278">
        <f>E287*10%</f>
        <v>6782.560800000001</v>
      </c>
      <c r="G287" s="278">
        <f>E287-F287</f>
        <v>61043.04720000001</v>
      </c>
      <c r="H287" s="276">
        <f>D287+G287</f>
        <v>52544.22720000001</v>
      </c>
      <c r="I287" s="63" t="s">
        <v>221</v>
      </c>
      <c r="J287" s="63">
        <v>4</v>
      </c>
      <c r="K287" s="63">
        <v>7</v>
      </c>
      <c r="L287" s="63"/>
      <c r="M287" s="63"/>
      <c r="N287" s="63"/>
      <c r="O287" s="64"/>
      <c r="P287" s="292" t="e">
        <f>H287-L287-L288-#REF!-#REF!-#REF!-#REF!-#REF!-#REF!</f>
        <v>#REF!</v>
      </c>
    </row>
    <row r="288" spans="1:16" ht="47.25" customHeight="1" thickBot="1">
      <c r="A288" s="291"/>
      <c r="B288" s="306"/>
      <c r="C288" s="285"/>
      <c r="D288" s="277"/>
      <c r="E288" s="279"/>
      <c r="F288" s="279"/>
      <c r="G288" s="279"/>
      <c r="H288" s="277"/>
      <c r="I288" s="66" t="s">
        <v>189</v>
      </c>
      <c r="J288" s="66">
        <v>1</v>
      </c>
      <c r="K288" s="66">
        <v>10</v>
      </c>
      <c r="L288" s="66">
        <f>K288*4200</f>
        <v>42000</v>
      </c>
      <c r="M288" s="66"/>
      <c r="N288" s="66"/>
      <c r="O288" s="67"/>
      <c r="P288" s="292"/>
    </row>
    <row r="289" spans="1:16" ht="30" customHeight="1">
      <c r="A289" s="290">
        <v>25</v>
      </c>
      <c r="B289" s="304" t="s">
        <v>106</v>
      </c>
      <c r="C289" s="284">
        <v>7145.6</v>
      </c>
      <c r="D289" s="276">
        <v>18998.27</v>
      </c>
      <c r="E289" s="278">
        <f>C289*0.79*12</f>
        <v>67740.288</v>
      </c>
      <c r="F289" s="278">
        <f>E289*10%</f>
        <v>6774.0288</v>
      </c>
      <c r="G289" s="278">
        <f>E289-F289</f>
        <v>60966.2592</v>
      </c>
      <c r="H289" s="276">
        <f>D289+G289</f>
        <v>79964.5292</v>
      </c>
      <c r="I289" s="63" t="s">
        <v>195</v>
      </c>
      <c r="J289" s="63">
        <v>4</v>
      </c>
      <c r="K289" s="63">
        <v>47</v>
      </c>
      <c r="L289" s="63">
        <f>K289*270</f>
        <v>12690</v>
      </c>
      <c r="M289" s="63"/>
      <c r="N289" s="63"/>
      <c r="O289" s="64"/>
      <c r="P289" s="292">
        <f>H289-L289-L290-L291-L292-L293-L294-L295-L296</f>
        <v>16184.529200000004</v>
      </c>
    </row>
    <row r="290" spans="1:16" ht="30" customHeight="1">
      <c r="A290" s="299"/>
      <c r="B290" s="305"/>
      <c r="C290" s="202"/>
      <c r="D290" s="236"/>
      <c r="E290" s="200"/>
      <c r="F290" s="200"/>
      <c r="G290" s="200"/>
      <c r="H290" s="236"/>
      <c r="I290" s="8" t="s">
        <v>195</v>
      </c>
      <c r="J290" s="8">
        <v>4</v>
      </c>
      <c r="K290" s="8">
        <v>20</v>
      </c>
      <c r="L290" s="8">
        <f>K290*270</f>
        <v>5400</v>
      </c>
      <c r="M290" s="8"/>
      <c r="N290" s="8"/>
      <c r="O290" s="96"/>
      <c r="P290" s="292"/>
    </row>
    <row r="291" spans="1:16" ht="30" customHeight="1">
      <c r="A291" s="299"/>
      <c r="B291" s="305"/>
      <c r="C291" s="202"/>
      <c r="D291" s="236"/>
      <c r="E291" s="200"/>
      <c r="F291" s="200"/>
      <c r="G291" s="200"/>
      <c r="H291" s="236"/>
      <c r="I291" s="8" t="s">
        <v>203</v>
      </c>
      <c r="J291" s="8">
        <v>1</v>
      </c>
      <c r="K291" s="8">
        <v>7</v>
      </c>
      <c r="L291" s="8">
        <f>K291*4200</f>
        <v>29400</v>
      </c>
      <c r="M291" s="8"/>
      <c r="N291" s="8"/>
      <c r="O291" s="65"/>
      <c r="P291" s="292"/>
    </row>
    <row r="292" spans="1:16" ht="30" customHeight="1">
      <c r="A292" s="299"/>
      <c r="B292" s="305"/>
      <c r="C292" s="202"/>
      <c r="D292" s="236"/>
      <c r="E292" s="200"/>
      <c r="F292" s="200"/>
      <c r="G292" s="200"/>
      <c r="H292" s="236"/>
      <c r="I292" s="8" t="s">
        <v>325</v>
      </c>
      <c r="J292" s="8">
        <v>14</v>
      </c>
      <c r="K292" s="8">
        <v>2</v>
      </c>
      <c r="L292" s="8"/>
      <c r="M292" s="8"/>
      <c r="N292" s="8"/>
      <c r="O292" s="65" t="s">
        <v>326</v>
      </c>
      <c r="P292" s="292"/>
    </row>
    <row r="293" spans="1:16" ht="30" customHeight="1">
      <c r="A293" s="299"/>
      <c r="B293" s="305"/>
      <c r="C293" s="202"/>
      <c r="D293" s="236"/>
      <c r="E293" s="200"/>
      <c r="F293" s="200"/>
      <c r="G293" s="200"/>
      <c r="H293" s="236"/>
      <c r="I293" s="8" t="s">
        <v>327</v>
      </c>
      <c r="J293" s="8">
        <v>14</v>
      </c>
      <c r="K293" s="8">
        <v>1</v>
      </c>
      <c r="L293" s="8"/>
      <c r="M293" s="8"/>
      <c r="N293" s="8"/>
      <c r="O293" s="65" t="s">
        <v>328</v>
      </c>
      <c r="P293" s="292"/>
    </row>
    <row r="294" spans="1:16" ht="30" customHeight="1">
      <c r="A294" s="299"/>
      <c r="B294" s="305"/>
      <c r="C294" s="202"/>
      <c r="D294" s="236"/>
      <c r="E294" s="200"/>
      <c r="F294" s="200"/>
      <c r="G294" s="200"/>
      <c r="H294" s="236"/>
      <c r="I294" s="8" t="s">
        <v>329</v>
      </c>
      <c r="J294" s="8">
        <v>18</v>
      </c>
      <c r="K294" s="8">
        <v>3</v>
      </c>
      <c r="L294" s="8">
        <f>K294*4200</f>
        <v>12600</v>
      </c>
      <c r="M294" s="8"/>
      <c r="N294" s="8"/>
      <c r="O294" s="65"/>
      <c r="P294" s="292"/>
    </row>
    <row r="295" spans="1:16" ht="30" customHeight="1">
      <c r="A295" s="299"/>
      <c r="B295" s="305"/>
      <c r="C295" s="202"/>
      <c r="D295" s="236"/>
      <c r="E295" s="200"/>
      <c r="F295" s="200"/>
      <c r="G295" s="200"/>
      <c r="H295" s="236"/>
      <c r="I295" s="8" t="s">
        <v>201</v>
      </c>
      <c r="J295" s="8">
        <v>18</v>
      </c>
      <c r="K295" s="8">
        <v>3</v>
      </c>
      <c r="L295" s="8">
        <f>K295*1230</f>
        <v>3690</v>
      </c>
      <c r="M295" s="8"/>
      <c r="N295" s="8"/>
      <c r="O295" s="65"/>
      <c r="P295" s="292"/>
    </row>
    <row r="296" spans="1:16" ht="30" customHeight="1" thickBot="1">
      <c r="A296" s="291"/>
      <c r="B296" s="306"/>
      <c r="C296" s="285"/>
      <c r="D296" s="277"/>
      <c r="E296" s="279"/>
      <c r="F296" s="279"/>
      <c r="G296" s="279"/>
      <c r="H296" s="277"/>
      <c r="I296" s="66"/>
      <c r="J296" s="66"/>
      <c r="K296" s="66"/>
      <c r="L296" s="66"/>
      <c r="M296" s="66"/>
      <c r="N296" s="66"/>
      <c r="O296" s="74"/>
      <c r="P296" s="292"/>
    </row>
    <row r="297" spans="1:16" ht="42.75" customHeight="1" thickBot="1">
      <c r="A297" s="98">
        <v>26</v>
      </c>
      <c r="B297" s="99" t="s">
        <v>107</v>
      </c>
      <c r="C297" s="100">
        <v>10210.5</v>
      </c>
      <c r="D297" s="83">
        <v>23404.69</v>
      </c>
      <c r="E297" s="83">
        <f>C297*0.79*12</f>
        <v>96795.54000000001</v>
      </c>
      <c r="F297" s="83">
        <f>E297*10%</f>
        <v>9679.554000000002</v>
      </c>
      <c r="G297" s="83">
        <f>E297-F297</f>
        <v>87115.986</v>
      </c>
      <c r="H297" s="83">
        <f>D297+G297</f>
        <v>110520.676</v>
      </c>
      <c r="I297" s="83" t="s">
        <v>230</v>
      </c>
      <c r="J297" s="83">
        <v>17</v>
      </c>
      <c r="K297" s="83"/>
      <c r="L297" s="83"/>
      <c r="M297" s="83"/>
      <c r="N297" s="83"/>
      <c r="O297" s="101" t="s">
        <v>397</v>
      </c>
      <c r="P297" s="62" t="e">
        <f>H297-L297-#REF!-#REF!-#REF!-#REF!-#REF!-#REF!-#REF!</f>
        <v>#REF!</v>
      </c>
    </row>
    <row r="298" spans="1:16" ht="30" customHeight="1">
      <c r="A298" s="290">
        <v>27</v>
      </c>
      <c r="B298" s="304" t="s">
        <v>108</v>
      </c>
      <c r="C298" s="284">
        <v>6014.1</v>
      </c>
      <c r="D298" s="276">
        <v>30397.74</v>
      </c>
      <c r="E298" s="278">
        <f>C298*0.79*12</f>
        <v>57013.668000000005</v>
      </c>
      <c r="F298" s="278">
        <f>E298*10%</f>
        <v>5701.366800000001</v>
      </c>
      <c r="G298" s="278">
        <f>E298-F298</f>
        <v>51312.3012</v>
      </c>
      <c r="H298" s="276">
        <f>D298+G298</f>
        <v>81710.0412</v>
      </c>
      <c r="I298" s="63" t="s">
        <v>195</v>
      </c>
      <c r="J298" s="63">
        <v>4</v>
      </c>
      <c r="K298" s="63">
        <v>35</v>
      </c>
      <c r="L298" s="63">
        <f>K298*270</f>
        <v>9450</v>
      </c>
      <c r="M298" s="63"/>
      <c r="N298" s="63"/>
      <c r="O298" s="64" t="s">
        <v>416</v>
      </c>
      <c r="P298" s="292" t="e">
        <f>H298-L298-L299-L300-#REF!-#REF!-#REF!-#REF!-#REF!</f>
        <v>#REF!</v>
      </c>
    </row>
    <row r="299" spans="1:16" ht="30" customHeight="1">
      <c r="A299" s="299"/>
      <c r="B299" s="305"/>
      <c r="C299" s="202"/>
      <c r="D299" s="236"/>
      <c r="E299" s="200"/>
      <c r="F299" s="200"/>
      <c r="G299" s="200"/>
      <c r="H299" s="236"/>
      <c r="I299" s="8" t="s">
        <v>198</v>
      </c>
      <c r="J299" s="8">
        <v>10</v>
      </c>
      <c r="K299" s="8">
        <v>21</v>
      </c>
      <c r="L299" s="8">
        <v>36960</v>
      </c>
      <c r="M299" s="8"/>
      <c r="N299" s="8"/>
      <c r="O299" s="65" t="s">
        <v>255</v>
      </c>
      <c r="P299" s="292"/>
    </row>
    <row r="300" spans="1:16" ht="30" customHeight="1" thickBot="1">
      <c r="A300" s="291"/>
      <c r="B300" s="306"/>
      <c r="C300" s="285"/>
      <c r="D300" s="277"/>
      <c r="E300" s="279"/>
      <c r="F300" s="279"/>
      <c r="G300" s="279"/>
      <c r="H300" s="277"/>
      <c r="I300" s="66"/>
      <c r="J300" s="66"/>
      <c r="K300" s="66"/>
      <c r="L300" s="66"/>
      <c r="M300" s="66"/>
      <c r="N300" s="66"/>
      <c r="O300" s="74"/>
      <c r="P300" s="292"/>
    </row>
    <row r="301" spans="1:16" ht="30" customHeight="1">
      <c r="A301" s="85"/>
      <c r="B301" s="86" t="s">
        <v>48</v>
      </c>
      <c r="C301" s="102">
        <f aca="true" t="shared" si="2" ref="C301:H301">SUM(C195:C300)</f>
        <v>258025.5</v>
      </c>
      <c r="D301" s="90">
        <f t="shared" si="2"/>
        <v>717284.5599999999</v>
      </c>
      <c r="E301" s="90">
        <f t="shared" si="2"/>
        <v>2446081.74</v>
      </c>
      <c r="F301" s="90">
        <f t="shared" si="2"/>
        <v>244608.17400000003</v>
      </c>
      <c r="G301" s="90">
        <f t="shared" si="2"/>
        <v>2201473.5659999996</v>
      </c>
      <c r="H301" s="90">
        <f t="shared" si="2"/>
        <v>2918758.1259999997</v>
      </c>
      <c r="I301" s="103"/>
      <c r="J301" s="103"/>
      <c r="K301" s="103"/>
      <c r="L301" s="90">
        <f>SUM(L195:L300)</f>
        <v>1602390.1800000002</v>
      </c>
      <c r="M301" s="90"/>
      <c r="N301" s="90"/>
      <c r="O301" s="90"/>
      <c r="P301" s="17" t="e">
        <f>SUM(P195:P300)</f>
        <v>#REF!</v>
      </c>
    </row>
    <row r="302" spans="1:16" ht="30" customHeight="1" thickBot="1">
      <c r="A302" s="227" t="s">
        <v>109</v>
      </c>
      <c r="B302" s="227"/>
      <c r="C302" s="227"/>
      <c r="D302" s="227"/>
      <c r="E302" s="227"/>
      <c r="F302" s="227"/>
      <c r="G302" s="227"/>
      <c r="H302" s="227"/>
      <c r="I302" s="227"/>
      <c r="J302" s="227"/>
      <c r="K302" s="227"/>
      <c r="L302" s="227"/>
      <c r="M302" s="227"/>
      <c r="N302" s="227"/>
      <c r="O302" s="227"/>
      <c r="P302" s="238"/>
    </row>
    <row r="303" spans="1:16" ht="30" customHeight="1">
      <c r="A303" s="290">
        <v>1</v>
      </c>
      <c r="B303" s="280" t="s">
        <v>110</v>
      </c>
      <c r="C303" s="282">
        <v>3952.5</v>
      </c>
      <c r="D303" s="276">
        <v>13535.22</v>
      </c>
      <c r="E303" s="278">
        <f>C303*0.79*12</f>
        <v>37469.700000000004</v>
      </c>
      <c r="F303" s="278">
        <f>E303*10%</f>
        <v>3746.9700000000007</v>
      </c>
      <c r="G303" s="278">
        <f>E303-F303</f>
        <v>33722.73</v>
      </c>
      <c r="H303" s="276">
        <f>D303+G303</f>
        <v>47257.950000000004</v>
      </c>
      <c r="I303" s="63" t="s">
        <v>404</v>
      </c>
      <c r="J303" s="63"/>
      <c r="K303" s="63">
        <v>6</v>
      </c>
      <c r="L303" s="63">
        <f>K303*4200</f>
        <v>25200</v>
      </c>
      <c r="M303" s="63"/>
      <c r="N303" s="63"/>
      <c r="O303" s="64"/>
      <c r="P303" s="292" t="e">
        <f>H303-L303-L304-L305-#REF!-#REF!-#REF!-#REF!-#REF!</f>
        <v>#REF!</v>
      </c>
    </row>
    <row r="304" spans="1:16" ht="36.75" customHeight="1">
      <c r="A304" s="299"/>
      <c r="B304" s="286"/>
      <c r="C304" s="201"/>
      <c r="D304" s="236"/>
      <c r="E304" s="200"/>
      <c r="F304" s="200"/>
      <c r="G304" s="200"/>
      <c r="H304" s="236"/>
      <c r="I304" s="8" t="s">
        <v>446</v>
      </c>
      <c r="J304" s="8"/>
      <c r="K304" s="8"/>
      <c r="L304" s="8"/>
      <c r="M304" s="8"/>
      <c r="N304" s="8"/>
      <c r="O304" s="65"/>
      <c r="P304" s="292"/>
    </row>
    <row r="305" spans="1:16" ht="30" customHeight="1" thickBot="1">
      <c r="A305" s="291"/>
      <c r="B305" s="281"/>
      <c r="C305" s="283"/>
      <c r="D305" s="277"/>
      <c r="E305" s="279"/>
      <c r="F305" s="279"/>
      <c r="G305" s="279"/>
      <c r="H305" s="277"/>
      <c r="I305" s="66" t="s">
        <v>447</v>
      </c>
      <c r="J305" s="66"/>
      <c r="K305" s="66"/>
      <c r="L305" s="66"/>
      <c r="M305" s="66"/>
      <c r="N305" s="66"/>
      <c r="O305" s="67"/>
      <c r="P305" s="292"/>
    </row>
    <row r="306" spans="1:16" ht="30" customHeight="1">
      <c r="A306" s="290">
        <v>2</v>
      </c>
      <c r="B306" s="280" t="s">
        <v>111</v>
      </c>
      <c r="C306" s="282">
        <v>11940.7</v>
      </c>
      <c r="D306" s="276">
        <v>12622.92</v>
      </c>
      <c r="E306" s="278">
        <f>C306*0.79*12</f>
        <v>113197.83600000001</v>
      </c>
      <c r="F306" s="278">
        <f>E306*10%</f>
        <v>11319.783600000002</v>
      </c>
      <c r="G306" s="278">
        <f>E306-F306</f>
        <v>101878.05240000002</v>
      </c>
      <c r="H306" s="276">
        <f>D306+G306</f>
        <v>114500.97240000001</v>
      </c>
      <c r="I306" s="63" t="s">
        <v>195</v>
      </c>
      <c r="J306" s="63">
        <v>4</v>
      </c>
      <c r="K306" s="63">
        <v>70</v>
      </c>
      <c r="L306" s="63">
        <f>K306*270</f>
        <v>18900</v>
      </c>
      <c r="M306" s="63"/>
      <c r="N306" s="63"/>
      <c r="O306" s="64"/>
      <c r="P306" s="292" t="e">
        <f>H306-L306-L307-L308-L309-#REF!-#REF!-#REF!-#REF!</f>
        <v>#REF!</v>
      </c>
    </row>
    <row r="307" spans="1:16" ht="30" customHeight="1">
      <c r="A307" s="299"/>
      <c r="B307" s="286"/>
      <c r="C307" s="201"/>
      <c r="D307" s="236"/>
      <c r="E307" s="200"/>
      <c r="F307" s="200"/>
      <c r="G307" s="200"/>
      <c r="H307" s="236"/>
      <c r="I307" s="8" t="s">
        <v>207</v>
      </c>
      <c r="J307" s="8">
        <v>8</v>
      </c>
      <c r="K307" s="8">
        <v>72</v>
      </c>
      <c r="L307" s="8">
        <f>K307*561</f>
        <v>40392</v>
      </c>
      <c r="M307" s="8"/>
      <c r="N307" s="8"/>
      <c r="O307" s="65"/>
      <c r="P307" s="292"/>
    </row>
    <row r="308" spans="1:16" ht="30" customHeight="1">
      <c r="A308" s="299"/>
      <c r="B308" s="286"/>
      <c r="C308" s="201"/>
      <c r="D308" s="236"/>
      <c r="E308" s="200"/>
      <c r="F308" s="200"/>
      <c r="G308" s="200"/>
      <c r="H308" s="236"/>
      <c r="I308" s="8" t="s">
        <v>189</v>
      </c>
      <c r="J308" s="8">
        <v>1</v>
      </c>
      <c r="K308" s="8">
        <v>2</v>
      </c>
      <c r="L308" s="8">
        <f>K308*4200</f>
        <v>8400</v>
      </c>
      <c r="M308" s="8"/>
      <c r="N308" s="8"/>
      <c r="O308" s="65"/>
      <c r="P308" s="292"/>
    </row>
    <row r="309" spans="1:16" ht="30" customHeight="1" thickBot="1">
      <c r="A309" s="291"/>
      <c r="B309" s="281"/>
      <c r="C309" s="283"/>
      <c r="D309" s="277"/>
      <c r="E309" s="279"/>
      <c r="F309" s="279"/>
      <c r="G309" s="279"/>
      <c r="H309" s="277"/>
      <c r="I309" s="66" t="s">
        <v>468</v>
      </c>
      <c r="J309" s="66">
        <v>17</v>
      </c>
      <c r="K309" s="66"/>
      <c r="L309" s="66"/>
      <c r="M309" s="66"/>
      <c r="N309" s="66"/>
      <c r="O309" s="67" t="s">
        <v>467</v>
      </c>
      <c r="P309" s="292"/>
    </row>
    <row r="310" spans="1:16" ht="30" customHeight="1">
      <c r="A310" s="290">
        <v>3</v>
      </c>
      <c r="B310" s="280" t="s">
        <v>112</v>
      </c>
      <c r="C310" s="282">
        <v>3948.9</v>
      </c>
      <c r="D310" s="276">
        <v>39284.52</v>
      </c>
      <c r="E310" s="278">
        <f>C310*0.79*12</f>
        <v>37435.572</v>
      </c>
      <c r="F310" s="278">
        <f>E310*10%</f>
        <v>3743.5572</v>
      </c>
      <c r="G310" s="278">
        <f>E310-F310</f>
        <v>33692.0148</v>
      </c>
      <c r="H310" s="276">
        <f>D310+G310</f>
        <v>72976.5348</v>
      </c>
      <c r="I310" s="63" t="s">
        <v>449</v>
      </c>
      <c r="J310" s="63"/>
      <c r="K310" s="63"/>
      <c r="L310" s="63"/>
      <c r="M310" s="63"/>
      <c r="N310" s="63"/>
      <c r="O310" s="64"/>
      <c r="P310" s="292" t="e">
        <f>H310-L310-L311-L312-#REF!-#REF!-#REF!-#REF!-#REF!</f>
        <v>#REF!</v>
      </c>
    </row>
    <row r="311" spans="1:16" ht="30" customHeight="1">
      <c r="A311" s="299"/>
      <c r="B311" s="286"/>
      <c r="C311" s="201"/>
      <c r="D311" s="236"/>
      <c r="E311" s="200"/>
      <c r="F311" s="200"/>
      <c r="G311" s="200"/>
      <c r="H311" s="236"/>
      <c r="I311" s="8" t="s">
        <v>450</v>
      </c>
      <c r="J311" s="8"/>
      <c r="K311" s="8"/>
      <c r="L311" s="8"/>
      <c r="M311" s="8"/>
      <c r="N311" s="8"/>
      <c r="O311" s="65"/>
      <c r="P311" s="292"/>
    </row>
    <row r="312" spans="1:16" ht="30" customHeight="1" thickBot="1">
      <c r="A312" s="291"/>
      <c r="B312" s="281"/>
      <c r="C312" s="283"/>
      <c r="D312" s="277"/>
      <c r="E312" s="279"/>
      <c r="F312" s="279"/>
      <c r="G312" s="279"/>
      <c r="H312" s="277"/>
      <c r="I312" s="66" t="s">
        <v>241</v>
      </c>
      <c r="J312" s="66"/>
      <c r="K312" s="66"/>
      <c r="L312" s="66"/>
      <c r="M312" s="66"/>
      <c r="N312" s="66"/>
      <c r="O312" s="67"/>
      <c r="P312" s="292"/>
    </row>
    <row r="313" spans="1:16" ht="30" customHeight="1">
      <c r="A313" s="290">
        <v>4</v>
      </c>
      <c r="B313" s="280" t="s">
        <v>113</v>
      </c>
      <c r="C313" s="282">
        <v>13910.6</v>
      </c>
      <c r="D313" s="276">
        <v>74876.2</v>
      </c>
      <c r="E313" s="278">
        <f>C313*0.79*12</f>
        <v>131872.488</v>
      </c>
      <c r="F313" s="278">
        <f>E313*10%</f>
        <v>13187.248800000001</v>
      </c>
      <c r="G313" s="278">
        <f>E313-F313</f>
        <v>118685.23920000001</v>
      </c>
      <c r="H313" s="276">
        <f>D313+G313</f>
        <v>193561.43920000002</v>
      </c>
      <c r="I313" s="63" t="s">
        <v>364</v>
      </c>
      <c r="J313" s="63">
        <v>2</v>
      </c>
      <c r="K313" s="63">
        <v>1</v>
      </c>
      <c r="L313" s="63">
        <v>9869.18</v>
      </c>
      <c r="M313" s="63"/>
      <c r="N313" s="63"/>
      <c r="O313" s="64"/>
      <c r="P313" s="292" t="e">
        <f>H313-L313-L314-L315-L316-L317-L318-#REF!-#REF!</f>
        <v>#REF!</v>
      </c>
    </row>
    <row r="314" spans="1:16" ht="30" customHeight="1">
      <c r="A314" s="299"/>
      <c r="B314" s="286"/>
      <c r="C314" s="201"/>
      <c r="D314" s="236"/>
      <c r="E314" s="200"/>
      <c r="F314" s="200"/>
      <c r="G314" s="200"/>
      <c r="H314" s="236"/>
      <c r="I314" s="8" t="s">
        <v>261</v>
      </c>
      <c r="J314" s="8">
        <v>15</v>
      </c>
      <c r="K314" s="8">
        <v>3</v>
      </c>
      <c r="L314" s="8"/>
      <c r="M314" s="8"/>
      <c r="N314" s="8"/>
      <c r="O314" s="65"/>
      <c r="P314" s="292"/>
    </row>
    <row r="315" spans="1:16" ht="30" customHeight="1">
      <c r="A315" s="299"/>
      <c r="B315" s="286"/>
      <c r="C315" s="201"/>
      <c r="D315" s="236"/>
      <c r="E315" s="200"/>
      <c r="F315" s="200"/>
      <c r="G315" s="200"/>
      <c r="H315" s="236"/>
      <c r="I315" s="8" t="s">
        <v>203</v>
      </c>
      <c r="J315" s="8">
        <v>1</v>
      </c>
      <c r="K315" s="8">
        <v>2</v>
      </c>
      <c r="L315" s="8">
        <f>K315*4200</f>
        <v>8400</v>
      </c>
      <c r="M315" s="8"/>
      <c r="N315" s="8"/>
      <c r="O315" s="65"/>
      <c r="P315" s="292"/>
    </row>
    <row r="316" spans="1:16" ht="30" customHeight="1">
      <c r="A316" s="299"/>
      <c r="B316" s="286"/>
      <c r="C316" s="201"/>
      <c r="D316" s="236"/>
      <c r="E316" s="200"/>
      <c r="F316" s="200"/>
      <c r="G316" s="200"/>
      <c r="H316" s="236"/>
      <c r="I316" s="8" t="s">
        <v>195</v>
      </c>
      <c r="J316" s="8">
        <v>4</v>
      </c>
      <c r="K316" s="8">
        <v>100</v>
      </c>
      <c r="L316" s="8">
        <f>K316*270</f>
        <v>27000</v>
      </c>
      <c r="M316" s="8"/>
      <c r="N316" s="8"/>
      <c r="O316" s="65"/>
      <c r="P316" s="292"/>
    </row>
    <row r="317" spans="1:16" ht="30" customHeight="1">
      <c r="A317" s="299"/>
      <c r="B317" s="286"/>
      <c r="C317" s="201"/>
      <c r="D317" s="236"/>
      <c r="E317" s="200"/>
      <c r="F317" s="200"/>
      <c r="G317" s="200"/>
      <c r="H317" s="236"/>
      <c r="I317" s="8" t="s">
        <v>199</v>
      </c>
      <c r="J317" s="8">
        <v>2</v>
      </c>
      <c r="K317" s="8">
        <v>30</v>
      </c>
      <c r="L317" s="8">
        <f>K317*442</f>
        <v>13260</v>
      </c>
      <c r="M317" s="8"/>
      <c r="N317" s="8"/>
      <c r="O317" s="65"/>
      <c r="P317" s="292"/>
    </row>
    <row r="318" spans="1:16" ht="42.75" customHeight="1" thickBot="1">
      <c r="A318" s="291"/>
      <c r="B318" s="281"/>
      <c r="C318" s="283"/>
      <c r="D318" s="277"/>
      <c r="E318" s="279"/>
      <c r="F318" s="279"/>
      <c r="G318" s="279"/>
      <c r="H318" s="277"/>
      <c r="I318" s="66" t="s">
        <v>330</v>
      </c>
      <c r="J318" s="66">
        <v>5</v>
      </c>
      <c r="K318" s="66">
        <v>72</v>
      </c>
      <c r="L318" s="66">
        <f>K318*410</f>
        <v>29520</v>
      </c>
      <c r="M318" s="66"/>
      <c r="N318" s="66"/>
      <c r="O318" s="67"/>
      <c r="P318" s="292"/>
    </row>
    <row r="319" spans="1:16" ht="30" customHeight="1">
      <c r="A319" s="290">
        <v>5</v>
      </c>
      <c r="B319" s="280" t="s">
        <v>114</v>
      </c>
      <c r="C319" s="282">
        <v>31359.5</v>
      </c>
      <c r="D319" s="276">
        <v>160815.01</v>
      </c>
      <c r="E319" s="278">
        <f>C319*0.79*12</f>
        <v>297288.06</v>
      </c>
      <c r="F319" s="278">
        <f>E319*10%</f>
        <v>29728.806</v>
      </c>
      <c r="G319" s="278">
        <f>E319-F319</f>
        <v>267559.254</v>
      </c>
      <c r="H319" s="276">
        <f>D319+G319</f>
        <v>428374.264</v>
      </c>
      <c r="I319" s="63" t="s">
        <v>365</v>
      </c>
      <c r="J319" s="63">
        <v>14</v>
      </c>
      <c r="K319" s="63" t="s">
        <v>470</v>
      </c>
      <c r="L319" s="63">
        <v>428</v>
      </c>
      <c r="M319" s="63"/>
      <c r="N319" s="63"/>
      <c r="O319" s="64"/>
      <c r="P319" s="292" t="e">
        <f>H319-L319-L320-#REF!-#REF!-#REF!-#REF!-#REF!-#REF!</f>
        <v>#REF!</v>
      </c>
    </row>
    <row r="320" spans="1:16" ht="30" customHeight="1" thickBot="1">
      <c r="A320" s="308"/>
      <c r="B320" s="309"/>
      <c r="C320" s="293"/>
      <c r="D320" s="236"/>
      <c r="E320" s="235"/>
      <c r="F320" s="235"/>
      <c r="G320" s="235"/>
      <c r="H320" s="236"/>
      <c r="I320" s="59" t="s">
        <v>367</v>
      </c>
      <c r="J320" s="59">
        <v>14</v>
      </c>
      <c r="K320" s="59"/>
      <c r="L320" s="59"/>
      <c r="M320" s="59"/>
      <c r="N320" s="59"/>
      <c r="O320" s="81" t="s">
        <v>469</v>
      </c>
      <c r="P320" s="292"/>
    </row>
    <row r="321" spans="1:16" ht="30" customHeight="1" thickBot="1">
      <c r="A321" s="104">
        <v>6</v>
      </c>
      <c r="B321" s="105" t="s">
        <v>115</v>
      </c>
      <c r="C321" s="70">
        <v>3933.9</v>
      </c>
      <c r="D321" s="71">
        <v>8823.56</v>
      </c>
      <c r="E321" s="71">
        <f>C321*0.79*12</f>
        <v>37293.372</v>
      </c>
      <c r="F321" s="71">
        <f>E321*10%</f>
        <v>3729.3372000000004</v>
      </c>
      <c r="G321" s="71">
        <f>E321-F321</f>
        <v>33564.0348</v>
      </c>
      <c r="H321" s="71">
        <f>D321+G321</f>
        <v>42387.5948</v>
      </c>
      <c r="I321" s="71" t="s">
        <v>199</v>
      </c>
      <c r="J321" s="71">
        <v>2</v>
      </c>
      <c r="K321" s="71">
        <v>93</v>
      </c>
      <c r="L321" s="71">
        <f>K321*442</f>
        <v>41106</v>
      </c>
      <c r="M321" s="71"/>
      <c r="N321" s="71"/>
      <c r="O321" s="72"/>
      <c r="P321" s="62" t="e">
        <f>H321-L321-#REF!-#REF!-#REF!-#REF!-#REF!-#REF!-#REF!</f>
        <v>#REF!</v>
      </c>
    </row>
    <row r="322" spans="1:16" ht="30" customHeight="1">
      <c r="A322" s="290">
        <v>7</v>
      </c>
      <c r="B322" s="280" t="s">
        <v>116</v>
      </c>
      <c r="C322" s="282">
        <v>10619.6</v>
      </c>
      <c r="D322" s="276">
        <v>-7701.08</v>
      </c>
      <c r="E322" s="278">
        <f>C322*0.79*12</f>
        <v>100673.808</v>
      </c>
      <c r="F322" s="278">
        <f>E322*10%</f>
        <v>10067.3808</v>
      </c>
      <c r="G322" s="278">
        <f>E322-F322</f>
        <v>90606.4272</v>
      </c>
      <c r="H322" s="276">
        <f>D322+G322</f>
        <v>82905.3472</v>
      </c>
      <c r="I322" s="63" t="s">
        <v>195</v>
      </c>
      <c r="J322" s="63">
        <v>4</v>
      </c>
      <c r="K322" s="63">
        <v>150</v>
      </c>
      <c r="L322" s="63">
        <f>K322*270</f>
        <v>40500</v>
      </c>
      <c r="M322" s="63"/>
      <c r="N322" s="63"/>
      <c r="O322" s="64"/>
      <c r="P322" s="292" t="e">
        <f>H322-L322-L323-L324-L325-L326-#REF!-#REF!-#REF!</f>
        <v>#REF!</v>
      </c>
    </row>
    <row r="323" spans="1:16" ht="45" customHeight="1">
      <c r="A323" s="299"/>
      <c r="B323" s="286"/>
      <c r="C323" s="201"/>
      <c r="D323" s="236"/>
      <c r="E323" s="200"/>
      <c r="F323" s="200"/>
      <c r="G323" s="200"/>
      <c r="H323" s="236"/>
      <c r="I323" s="8" t="s">
        <v>368</v>
      </c>
      <c r="J323" s="8">
        <v>6</v>
      </c>
      <c r="K323" s="8">
        <v>4.05</v>
      </c>
      <c r="L323" s="8">
        <f>K323*3402</f>
        <v>13778.099999999999</v>
      </c>
      <c r="M323" s="8"/>
      <c r="N323" s="8"/>
      <c r="O323" s="65"/>
      <c r="P323" s="292"/>
    </row>
    <row r="324" spans="1:16" ht="54" customHeight="1">
      <c r="A324" s="299"/>
      <c r="B324" s="286"/>
      <c r="C324" s="201"/>
      <c r="D324" s="236"/>
      <c r="E324" s="200"/>
      <c r="F324" s="200"/>
      <c r="G324" s="200"/>
      <c r="H324" s="236"/>
      <c r="I324" s="8" t="s">
        <v>330</v>
      </c>
      <c r="J324" s="8">
        <v>5</v>
      </c>
      <c r="K324" s="8">
        <v>36</v>
      </c>
      <c r="L324" s="8">
        <f>K324*410</f>
        <v>14760</v>
      </c>
      <c r="M324" s="8"/>
      <c r="N324" s="8"/>
      <c r="O324" s="65"/>
      <c r="P324" s="292"/>
    </row>
    <row r="325" spans="1:16" ht="42" customHeight="1">
      <c r="A325" s="299"/>
      <c r="B325" s="286"/>
      <c r="C325" s="201"/>
      <c r="D325" s="236"/>
      <c r="E325" s="200"/>
      <c r="F325" s="200"/>
      <c r="G325" s="200"/>
      <c r="H325" s="236"/>
      <c r="I325" s="8" t="s">
        <v>369</v>
      </c>
      <c r="J325" s="8">
        <v>19</v>
      </c>
      <c r="K325" s="8"/>
      <c r="L325" s="8"/>
      <c r="M325" s="8"/>
      <c r="N325" s="8"/>
      <c r="O325" s="65"/>
      <c r="P325" s="292"/>
    </row>
    <row r="326" spans="1:16" ht="30" customHeight="1" thickBot="1">
      <c r="A326" s="291"/>
      <c r="B326" s="281"/>
      <c r="C326" s="283"/>
      <c r="D326" s="277"/>
      <c r="E326" s="279"/>
      <c r="F326" s="279"/>
      <c r="G326" s="279"/>
      <c r="H326" s="277"/>
      <c r="I326" s="66" t="s">
        <v>329</v>
      </c>
      <c r="J326" s="66"/>
      <c r="K326" s="66">
        <v>1</v>
      </c>
      <c r="L326" s="66">
        <v>4200</v>
      </c>
      <c r="M326" s="66"/>
      <c r="N326" s="66"/>
      <c r="O326" s="67"/>
      <c r="P326" s="292"/>
    </row>
    <row r="327" spans="1:16" ht="57" customHeight="1" thickBot="1">
      <c r="A327" s="68">
        <v>8</v>
      </c>
      <c r="B327" s="75" t="s">
        <v>117</v>
      </c>
      <c r="C327" s="70">
        <v>3918</v>
      </c>
      <c r="D327" s="71">
        <v>27908.7</v>
      </c>
      <c r="E327" s="71">
        <f>C327*0.79*12</f>
        <v>37142.64</v>
      </c>
      <c r="F327" s="71">
        <f>E327*10%</f>
        <v>3714.264</v>
      </c>
      <c r="G327" s="71">
        <f>E327-F327</f>
        <v>33428.376</v>
      </c>
      <c r="H327" s="71">
        <f>D327+G327</f>
        <v>61337.076</v>
      </c>
      <c r="I327" s="71" t="s">
        <v>370</v>
      </c>
      <c r="J327" s="71">
        <v>14</v>
      </c>
      <c r="K327" s="71"/>
      <c r="L327" s="71"/>
      <c r="M327" s="71"/>
      <c r="N327" s="71"/>
      <c r="O327" s="72"/>
      <c r="P327" s="62" t="e">
        <f>H327-L327-#REF!-#REF!-#REF!-#REF!-#REF!-#REF!-#REF!</f>
        <v>#REF!</v>
      </c>
    </row>
    <row r="328" spans="1:16" ht="63.75" customHeight="1" thickBot="1">
      <c r="A328" s="68">
        <v>9</v>
      </c>
      <c r="B328" s="75" t="s">
        <v>118</v>
      </c>
      <c r="C328" s="70">
        <v>14005.8</v>
      </c>
      <c r="D328" s="71">
        <v>84507.15</v>
      </c>
      <c r="E328" s="71">
        <f>C328*0.79*12</f>
        <v>132774.984</v>
      </c>
      <c r="F328" s="71">
        <f>E328*10%</f>
        <v>13277.4984</v>
      </c>
      <c r="G328" s="71">
        <f>E328-F328</f>
        <v>119497.4856</v>
      </c>
      <c r="H328" s="71">
        <f>D328+G328</f>
        <v>204004.63559999998</v>
      </c>
      <c r="I328" s="71" t="s">
        <v>230</v>
      </c>
      <c r="J328" s="71">
        <v>17</v>
      </c>
      <c r="K328" s="71"/>
      <c r="L328" s="71"/>
      <c r="M328" s="71"/>
      <c r="N328" s="71"/>
      <c r="O328" s="72" t="s">
        <v>314</v>
      </c>
      <c r="P328" s="62" t="e">
        <f>H328-L328-#REF!-#REF!-#REF!-#REF!-#REF!-#REF!-#REF!</f>
        <v>#REF!</v>
      </c>
    </row>
    <row r="329" spans="1:16" ht="67.5" customHeight="1" thickBot="1">
      <c r="A329" s="95">
        <v>10</v>
      </c>
      <c r="B329" s="93" t="s">
        <v>119</v>
      </c>
      <c r="C329" s="94">
        <v>14338.2</v>
      </c>
      <c r="D329" s="83">
        <v>43002.02</v>
      </c>
      <c r="E329" s="63">
        <f>C329*0.79*12</f>
        <v>135926.13600000003</v>
      </c>
      <c r="F329" s="63">
        <f>E329*10%</f>
        <v>13592.613600000004</v>
      </c>
      <c r="G329" s="63">
        <f>E329-F329</f>
        <v>122333.52240000002</v>
      </c>
      <c r="H329" s="83">
        <f>D329+G329</f>
        <v>165335.5424</v>
      </c>
      <c r="I329" s="63" t="s">
        <v>457</v>
      </c>
      <c r="J329" s="63"/>
      <c r="K329" s="63"/>
      <c r="L329" s="63"/>
      <c r="M329" s="63"/>
      <c r="N329" s="63"/>
      <c r="O329" s="64"/>
      <c r="P329" s="62" t="e">
        <f>H329-L329-#REF!-#REF!-#REF!-#REF!-#REF!-#REF!-#REF!</f>
        <v>#REF!</v>
      </c>
    </row>
    <row r="330" spans="1:16" ht="47.25" customHeight="1" thickBot="1">
      <c r="A330" s="68">
        <v>11</v>
      </c>
      <c r="B330" s="75" t="s">
        <v>120</v>
      </c>
      <c r="C330" s="70">
        <v>10685.9</v>
      </c>
      <c r="D330" s="71">
        <v>120839.19</v>
      </c>
      <c r="E330" s="71">
        <f>C330*0.79*12</f>
        <v>101302.33200000001</v>
      </c>
      <c r="F330" s="71">
        <f>E330*10%</f>
        <v>10130.233200000002</v>
      </c>
      <c r="G330" s="71">
        <f>E330-F330</f>
        <v>91172.0988</v>
      </c>
      <c r="H330" s="71">
        <f>D330+G330</f>
        <v>212011.2888</v>
      </c>
      <c r="I330" s="71" t="s">
        <v>457</v>
      </c>
      <c r="J330" s="71"/>
      <c r="K330" s="71"/>
      <c r="L330" s="71"/>
      <c r="M330" s="71"/>
      <c r="N330" s="71"/>
      <c r="O330" s="72"/>
      <c r="P330" s="62" t="e">
        <f>H330-L330-#REF!-#REF!-#REF!-#REF!-#REF!-#REF!-#REF!</f>
        <v>#REF!</v>
      </c>
    </row>
    <row r="331" spans="1:16" ht="45.75" customHeight="1">
      <c r="A331" s="290">
        <v>12</v>
      </c>
      <c r="B331" s="280" t="s">
        <v>121</v>
      </c>
      <c r="C331" s="282">
        <v>11878.7</v>
      </c>
      <c r="D331" s="276">
        <v>31072.72</v>
      </c>
      <c r="E331" s="278">
        <f>C331*0.79*12</f>
        <v>112610.076</v>
      </c>
      <c r="F331" s="278">
        <f>E331*10%</f>
        <v>11261.0076</v>
      </c>
      <c r="G331" s="278">
        <f>E331-F331</f>
        <v>101349.0684</v>
      </c>
      <c r="H331" s="276">
        <f>D331+G331</f>
        <v>132421.78840000002</v>
      </c>
      <c r="I331" s="63" t="s">
        <v>195</v>
      </c>
      <c r="J331" s="63"/>
      <c r="K331" s="63">
        <v>50</v>
      </c>
      <c r="L331" s="63">
        <f>K331*270</f>
        <v>13500</v>
      </c>
      <c r="M331" s="63"/>
      <c r="N331" s="63"/>
      <c r="O331" s="64"/>
      <c r="P331" s="292" t="e">
        <f>H331-L331-L332-L333-L334-L335-#REF!-#REF!-#REF!</f>
        <v>#REF!</v>
      </c>
    </row>
    <row r="332" spans="1:16" ht="45.75" customHeight="1">
      <c r="A332" s="299"/>
      <c r="B332" s="286"/>
      <c r="C332" s="201"/>
      <c r="D332" s="236"/>
      <c r="E332" s="200"/>
      <c r="F332" s="200"/>
      <c r="G332" s="200"/>
      <c r="H332" s="236"/>
      <c r="I332" s="8" t="s">
        <v>199</v>
      </c>
      <c r="J332" s="8"/>
      <c r="K332" s="8">
        <v>150</v>
      </c>
      <c r="L332" s="8">
        <f>K332*442</f>
        <v>66300</v>
      </c>
      <c r="M332" s="8"/>
      <c r="N332" s="8"/>
      <c r="O332" s="65"/>
      <c r="P332" s="292"/>
    </row>
    <row r="333" spans="1:16" ht="30" customHeight="1">
      <c r="A333" s="299"/>
      <c r="B333" s="286"/>
      <c r="C333" s="201"/>
      <c r="D333" s="236"/>
      <c r="E333" s="200"/>
      <c r="F333" s="200"/>
      <c r="G333" s="200"/>
      <c r="H333" s="236"/>
      <c r="I333" s="8" t="s">
        <v>329</v>
      </c>
      <c r="J333" s="8"/>
      <c r="K333" s="8">
        <v>7</v>
      </c>
      <c r="L333" s="8">
        <f>K333*4200</f>
        <v>29400</v>
      </c>
      <c r="M333" s="8"/>
      <c r="N333" s="8"/>
      <c r="O333" s="65"/>
      <c r="P333" s="292"/>
    </row>
    <row r="334" spans="1:16" ht="30" customHeight="1">
      <c r="A334" s="299"/>
      <c r="B334" s="286"/>
      <c r="C334" s="201"/>
      <c r="D334" s="236"/>
      <c r="E334" s="200"/>
      <c r="F334" s="200"/>
      <c r="G334" s="200"/>
      <c r="H334" s="236"/>
      <c r="I334" s="8" t="s">
        <v>313</v>
      </c>
      <c r="J334" s="8"/>
      <c r="K334" s="8">
        <v>1</v>
      </c>
      <c r="L334" s="8"/>
      <c r="M334" s="8"/>
      <c r="N334" s="8"/>
      <c r="O334" s="65" t="s">
        <v>448</v>
      </c>
      <c r="P334" s="292"/>
    </row>
    <row r="335" spans="1:16" ht="45.75" customHeight="1" thickBot="1">
      <c r="A335" s="291"/>
      <c r="B335" s="281"/>
      <c r="C335" s="283"/>
      <c r="D335" s="277"/>
      <c r="E335" s="279"/>
      <c r="F335" s="279"/>
      <c r="G335" s="279"/>
      <c r="H335" s="277"/>
      <c r="I335" s="66" t="s">
        <v>471</v>
      </c>
      <c r="J335" s="66"/>
      <c r="K335" s="66"/>
      <c r="L335" s="66"/>
      <c r="M335" s="66"/>
      <c r="N335" s="66"/>
      <c r="O335" s="67"/>
      <c r="P335" s="292"/>
    </row>
    <row r="336" spans="1:16" ht="30" customHeight="1">
      <c r="A336" s="290">
        <v>13</v>
      </c>
      <c r="B336" s="280" t="s">
        <v>122</v>
      </c>
      <c r="C336" s="282">
        <v>10714.2</v>
      </c>
      <c r="D336" s="276">
        <v>-732.44</v>
      </c>
      <c r="E336" s="278">
        <f>C336*0.79*12</f>
        <v>101570.61600000001</v>
      </c>
      <c r="F336" s="278">
        <f>E336*10%</f>
        <v>10157.0616</v>
      </c>
      <c r="G336" s="278">
        <f>E336-F336</f>
        <v>91413.55440000001</v>
      </c>
      <c r="H336" s="276">
        <f>D336+G336</f>
        <v>90681.1144</v>
      </c>
      <c r="I336" s="63" t="s">
        <v>195</v>
      </c>
      <c r="J336" s="63">
        <v>4</v>
      </c>
      <c r="K336" s="63">
        <v>100</v>
      </c>
      <c r="L336" s="63">
        <f>K336*270</f>
        <v>27000</v>
      </c>
      <c r="M336" s="63"/>
      <c r="N336" s="63"/>
      <c r="O336" s="64"/>
      <c r="P336" s="292" t="e">
        <f>H336-L336-L337-#REF!-#REF!-#REF!-#REF!-#REF!-#REF!</f>
        <v>#REF!</v>
      </c>
    </row>
    <row r="337" spans="1:16" ht="30" customHeight="1" thickBot="1">
      <c r="A337" s="308"/>
      <c r="B337" s="309"/>
      <c r="C337" s="293"/>
      <c r="D337" s="236"/>
      <c r="E337" s="235"/>
      <c r="F337" s="235"/>
      <c r="G337" s="235"/>
      <c r="H337" s="236"/>
      <c r="I337" s="59" t="s">
        <v>203</v>
      </c>
      <c r="J337" s="59">
        <v>1</v>
      </c>
      <c r="K337" s="59">
        <v>14</v>
      </c>
      <c r="L337" s="59">
        <f>K337*4200</f>
        <v>58800</v>
      </c>
      <c r="M337" s="59"/>
      <c r="N337" s="59"/>
      <c r="O337" s="81"/>
      <c r="P337" s="292"/>
    </row>
    <row r="338" spans="1:16" ht="30" customHeight="1">
      <c r="A338" s="290">
        <v>14</v>
      </c>
      <c r="B338" s="280" t="s">
        <v>123</v>
      </c>
      <c r="C338" s="282">
        <v>11847.4</v>
      </c>
      <c r="D338" s="276">
        <v>13362.52</v>
      </c>
      <c r="E338" s="278">
        <f>C338*0.79*12</f>
        <v>112313.352</v>
      </c>
      <c r="F338" s="278">
        <f>E338*10%</f>
        <v>11231.335200000001</v>
      </c>
      <c r="G338" s="278">
        <f>E338-F338</f>
        <v>101082.0168</v>
      </c>
      <c r="H338" s="276">
        <f>D338+G338</f>
        <v>114444.5368</v>
      </c>
      <c r="I338" s="63" t="s">
        <v>195</v>
      </c>
      <c r="J338" s="63">
        <v>4</v>
      </c>
      <c r="K338" s="63">
        <v>50</v>
      </c>
      <c r="L338" s="63">
        <f>K338*270</f>
        <v>13500</v>
      </c>
      <c r="M338" s="63"/>
      <c r="N338" s="63"/>
      <c r="O338" s="64"/>
      <c r="P338" s="292" t="e">
        <f>H338-L338-L339-#REF!-#REF!-#REF!-#REF!-#REF!-#REF!</f>
        <v>#REF!</v>
      </c>
    </row>
    <row r="339" spans="1:16" ht="30" customHeight="1" thickBot="1">
      <c r="A339" s="291"/>
      <c r="B339" s="281"/>
      <c r="C339" s="283"/>
      <c r="D339" s="277"/>
      <c r="E339" s="279"/>
      <c r="F339" s="279"/>
      <c r="G339" s="279"/>
      <c r="H339" s="277"/>
      <c r="I339" s="66" t="s">
        <v>199</v>
      </c>
      <c r="J339" s="66">
        <v>5</v>
      </c>
      <c r="K339" s="66">
        <v>228</v>
      </c>
      <c r="L339" s="66">
        <f>K339*442</f>
        <v>100776</v>
      </c>
      <c r="M339" s="66"/>
      <c r="N339" s="66"/>
      <c r="O339" s="67"/>
      <c r="P339" s="292"/>
    </row>
    <row r="340" spans="1:16" ht="30" customHeight="1">
      <c r="A340" s="290">
        <v>15</v>
      </c>
      <c r="B340" s="280" t="s">
        <v>124</v>
      </c>
      <c r="C340" s="282">
        <v>10585.3</v>
      </c>
      <c r="D340" s="276">
        <v>30589.87</v>
      </c>
      <c r="E340" s="278">
        <f>C340*0.79*12</f>
        <v>100348.644</v>
      </c>
      <c r="F340" s="278">
        <f>E340*10%</f>
        <v>10034.8644</v>
      </c>
      <c r="G340" s="278">
        <f>E340-F340</f>
        <v>90313.7796</v>
      </c>
      <c r="H340" s="276">
        <f>D340+G340</f>
        <v>120903.64959999999</v>
      </c>
      <c r="I340" s="63" t="s">
        <v>189</v>
      </c>
      <c r="J340" s="63">
        <v>1</v>
      </c>
      <c r="K340" s="63">
        <v>9</v>
      </c>
      <c r="L340" s="63">
        <f>K340*4200</f>
        <v>37800</v>
      </c>
      <c r="M340" s="63"/>
      <c r="N340" s="63"/>
      <c r="O340" s="64"/>
      <c r="P340" s="292" t="e">
        <f>H340-L340-L341-L342-#REF!-#REF!-#REF!-#REF!-#REF!</f>
        <v>#REF!</v>
      </c>
    </row>
    <row r="341" spans="1:16" ht="30" customHeight="1">
      <c r="A341" s="299"/>
      <c r="B341" s="286"/>
      <c r="C341" s="201"/>
      <c r="D341" s="236"/>
      <c r="E341" s="200"/>
      <c r="F341" s="200"/>
      <c r="G341" s="200"/>
      <c r="H341" s="236"/>
      <c r="I341" s="8" t="s">
        <v>198</v>
      </c>
      <c r="J341" s="8">
        <v>10</v>
      </c>
      <c r="K341" s="8">
        <v>6</v>
      </c>
      <c r="L341" s="8">
        <f>K341*1790</f>
        <v>10740</v>
      </c>
      <c r="M341" s="8"/>
      <c r="N341" s="8"/>
      <c r="O341" s="65" t="s">
        <v>227</v>
      </c>
      <c r="P341" s="292"/>
    </row>
    <row r="342" spans="1:16" ht="30" customHeight="1" thickBot="1">
      <c r="A342" s="291"/>
      <c r="B342" s="281"/>
      <c r="C342" s="283"/>
      <c r="D342" s="277"/>
      <c r="E342" s="279"/>
      <c r="F342" s="279"/>
      <c r="G342" s="279"/>
      <c r="H342" s="277"/>
      <c r="I342" s="66"/>
      <c r="J342" s="66">
        <v>4</v>
      </c>
      <c r="K342" s="66"/>
      <c r="L342" s="66"/>
      <c r="M342" s="66"/>
      <c r="N342" s="66"/>
      <c r="O342" s="74"/>
      <c r="P342" s="292"/>
    </row>
    <row r="343" spans="1:16" ht="30" customHeight="1" thickBot="1">
      <c r="A343" s="68">
        <v>16</v>
      </c>
      <c r="B343" s="75" t="s">
        <v>125</v>
      </c>
      <c r="C343" s="70">
        <v>10798.4</v>
      </c>
      <c r="D343" s="71">
        <v>-14472.5</v>
      </c>
      <c r="E343" s="71">
        <f>C343*0.79*12</f>
        <v>102368.83200000001</v>
      </c>
      <c r="F343" s="71">
        <f>E343*10%</f>
        <v>10236.883200000002</v>
      </c>
      <c r="G343" s="71">
        <f>E343-F343</f>
        <v>92131.94880000001</v>
      </c>
      <c r="H343" s="71">
        <f>D343+G343</f>
        <v>77659.44880000001</v>
      </c>
      <c r="I343" s="71" t="s">
        <v>203</v>
      </c>
      <c r="J343" s="71">
        <v>1</v>
      </c>
      <c r="K343" s="71">
        <v>15</v>
      </c>
      <c r="L343" s="71">
        <f>K343*4200</f>
        <v>63000</v>
      </c>
      <c r="M343" s="71"/>
      <c r="N343" s="71"/>
      <c r="O343" s="72"/>
      <c r="P343" s="62" t="e">
        <f>H343-L343-#REF!-#REF!-#REF!-#REF!-#REF!-#REF!-#REF!</f>
        <v>#REF!</v>
      </c>
    </row>
    <row r="344" spans="1:16" ht="30" customHeight="1">
      <c r="A344" s="290">
        <v>17</v>
      </c>
      <c r="B344" s="280" t="s">
        <v>126</v>
      </c>
      <c r="C344" s="282">
        <v>13081</v>
      </c>
      <c r="D344" s="276">
        <v>27704.62</v>
      </c>
      <c r="E344" s="278">
        <f>C344*0.79*12</f>
        <v>124007.88</v>
      </c>
      <c r="F344" s="278">
        <f>E344*10%</f>
        <v>12400.788</v>
      </c>
      <c r="G344" s="278">
        <f>E344-F344</f>
        <v>111607.092</v>
      </c>
      <c r="H344" s="276">
        <f>D344+G344</f>
        <v>139311.712</v>
      </c>
      <c r="I344" s="63" t="s">
        <v>199</v>
      </c>
      <c r="J344" s="63">
        <v>2</v>
      </c>
      <c r="K344" s="63">
        <v>150</v>
      </c>
      <c r="L344" s="63">
        <f>K344*442</f>
        <v>66300</v>
      </c>
      <c r="M344" s="63"/>
      <c r="N344" s="63"/>
      <c r="O344" s="64"/>
      <c r="P344" s="292" t="e">
        <f>H344-L344-L345-L346-L347-#REF!-#REF!-#REF!-#REF!</f>
        <v>#REF!</v>
      </c>
    </row>
    <row r="345" spans="1:16" ht="30" customHeight="1">
      <c r="A345" s="299"/>
      <c r="B345" s="286"/>
      <c r="C345" s="201"/>
      <c r="D345" s="236"/>
      <c r="E345" s="200"/>
      <c r="F345" s="200"/>
      <c r="G345" s="200"/>
      <c r="H345" s="236"/>
      <c r="I345" s="8" t="s">
        <v>195</v>
      </c>
      <c r="J345" s="8">
        <v>4</v>
      </c>
      <c r="K345" s="8">
        <v>200</v>
      </c>
      <c r="L345" s="8">
        <f>K345*270</f>
        <v>54000</v>
      </c>
      <c r="M345" s="8"/>
      <c r="N345" s="8"/>
      <c r="O345" s="65"/>
      <c r="P345" s="292"/>
    </row>
    <row r="346" spans="1:16" ht="30" customHeight="1">
      <c r="A346" s="299"/>
      <c r="B346" s="286"/>
      <c r="C346" s="201"/>
      <c r="D346" s="236"/>
      <c r="E346" s="200"/>
      <c r="F346" s="200"/>
      <c r="G346" s="200"/>
      <c r="H346" s="236"/>
      <c r="I346" s="8" t="s">
        <v>198</v>
      </c>
      <c r="J346" s="8">
        <v>10</v>
      </c>
      <c r="K346" s="8">
        <v>6</v>
      </c>
      <c r="L346" s="8">
        <f>K346*1505</f>
        <v>9030</v>
      </c>
      <c r="M346" s="8"/>
      <c r="N346" s="8"/>
      <c r="O346" s="65" t="s">
        <v>233</v>
      </c>
      <c r="P346" s="292"/>
    </row>
    <row r="347" spans="1:16" ht="30" customHeight="1" thickBot="1">
      <c r="A347" s="308"/>
      <c r="B347" s="309"/>
      <c r="C347" s="293"/>
      <c r="D347" s="236"/>
      <c r="E347" s="235"/>
      <c r="F347" s="235"/>
      <c r="G347" s="235"/>
      <c r="H347" s="236"/>
      <c r="I347" s="59" t="s">
        <v>313</v>
      </c>
      <c r="J347" s="59">
        <v>6</v>
      </c>
      <c r="K347" s="59">
        <v>1</v>
      </c>
      <c r="L347" s="59"/>
      <c r="M347" s="59"/>
      <c r="N347" s="59"/>
      <c r="O347" s="81" t="s">
        <v>217</v>
      </c>
      <c r="P347" s="292"/>
    </row>
    <row r="348" spans="1:16" ht="30" customHeight="1">
      <c r="A348" s="290">
        <v>18</v>
      </c>
      <c r="B348" s="280" t="s">
        <v>127</v>
      </c>
      <c r="C348" s="296">
        <v>12979.9</v>
      </c>
      <c r="D348" s="276">
        <v>65329.43</v>
      </c>
      <c r="E348" s="278">
        <f>C348*0.79*12</f>
        <v>123049.45200000002</v>
      </c>
      <c r="F348" s="278">
        <f>E348*10%</f>
        <v>12304.945200000002</v>
      </c>
      <c r="G348" s="278">
        <f>E348-F348</f>
        <v>110744.50680000002</v>
      </c>
      <c r="H348" s="276">
        <f>D348+G348</f>
        <v>176073.93680000002</v>
      </c>
      <c r="I348" s="63" t="s">
        <v>195</v>
      </c>
      <c r="J348" s="63">
        <v>4</v>
      </c>
      <c r="K348" s="63">
        <v>100</v>
      </c>
      <c r="L348" s="63">
        <f>K348*270</f>
        <v>27000</v>
      </c>
      <c r="M348" s="63"/>
      <c r="N348" s="63"/>
      <c r="O348" s="64"/>
      <c r="P348" s="292" t="e">
        <f>H348-L348-L349-L350-L351-L352-L353-#REF!-#REF!</f>
        <v>#REF!</v>
      </c>
    </row>
    <row r="349" spans="1:16" ht="30" customHeight="1">
      <c r="A349" s="299"/>
      <c r="B349" s="286"/>
      <c r="C349" s="297"/>
      <c r="D349" s="236"/>
      <c r="E349" s="200"/>
      <c r="F349" s="200"/>
      <c r="G349" s="200"/>
      <c r="H349" s="236"/>
      <c r="I349" s="8" t="s">
        <v>199</v>
      </c>
      <c r="J349" s="8">
        <v>2</v>
      </c>
      <c r="K349" s="8">
        <v>60</v>
      </c>
      <c r="L349" s="8">
        <f>K349*442</f>
        <v>26520</v>
      </c>
      <c r="M349" s="8"/>
      <c r="N349" s="8"/>
      <c r="O349" s="65"/>
      <c r="P349" s="292"/>
    </row>
    <row r="350" spans="1:16" ht="30" customHeight="1">
      <c r="A350" s="299"/>
      <c r="B350" s="286"/>
      <c r="C350" s="297"/>
      <c r="D350" s="236"/>
      <c r="E350" s="200"/>
      <c r="F350" s="200"/>
      <c r="G350" s="200"/>
      <c r="H350" s="236"/>
      <c r="I350" s="8" t="s">
        <v>198</v>
      </c>
      <c r="J350" s="8">
        <v>10</v>
      </c>
      <c r="K350" s="8">
        <v>3</v>
      </c>
      <c r="L350" s="8">
        <f>K350*1505</f>
        <v>4515</v>
      </c>
      <c r="M350" s="8"/>
      <c r="N350" s="8"/>
      <c r="O350" s="65" t="s">
        <v>238</v>
      </c>
      <c r="P350" s="292"/>
    </row>
    <row r="351" spans="1:16" ht="30" customHeight="1">
      <c r="A351" s="299"/>
      <c r="B351" s="286"/>
      <c r="C351" s="297"/>
      <c r="D351" s="236"/>
      <c r="E351" s="200"/>
      <c r="F351" s="200"/>
      <c r="G351" s="200"/>
      <c r="H351" s="236"/>
      <c r="I351" s="8" t="s">
        <v>203</v>
      </c>
      <c r="J351" s="8">
        <v>1</v>
      </c>
      <c r="K351" s="8">
        <v>4</v>
      </c>
      <c r="L351" s="8">
        <f>K351*4200</f>
        <v>16800</v>
      </c>
      <c r="M351" s="8"/>
      <c r="N351" s="8"/>
      <c r="O351" s="65"/>
      <c r="P351" s="292"/>
    </row>
    <row r="352" spans="1:16" ht="30" customHeight="1">
      <c r="A352" s="299"/>
      <c r="B352" s="286"/>
      <c r="C352" s="297"/>
      <c r="D352" s="236"/>
      <c r="E352" s="200"/>
      <c r="F352" s="200"/>
      <c r="G352" s="200"/>
      <c r="H352" s="236"/>
      <c r="I352" s="8" t="s">
        <v>212</v>
      </c>
      <c r="J352" s="8">
        <v>17</v>
      </c>
      <c r="K352" s="8"/>
      <c r="L352" s="8">
        <v>48952.81</v>
      </c>
      <c r="M352" s="8"/>
      <c r="N352" s="8"/>
      <c r="O352" s="65" t="s">
        <v>426</v>
      </c>
      <c r="P352" s="292"/>
    </row>
    <row r="353" spans="1:16" ht="30" customHeight="1" thickBot="1">
      <c r="A353" s="291"/>
      <c r="B353" s="281"/>
      <c r="C353" s="298"/>
      <c r="D353" s="277"/>
      <c r="E353" s="279"/>
      <c r="F353" s="279"/>
      <c r="G353" s="279"/>
      <c r="H353" s="277"/>
      <c r="I353" s="66" t="s">
        <v>212</v>
      </c>
      <c r="J353" s="66"/>
      <c r="K353" s="66"/>
      <c r="L353" s="66">
        <v>4246.67</v>
      </c>
      <c r="M353" s="66"/>
      <c r="N353" s="66"/>
      <c r="O353" s="67" t="s">
        <v>427</v>
      </c>
      <c r="P353" s="292"/>
    </row>
    <row r="354" spans="1:16" ht="30" customHeight="1" thickBot="1">
      <c r="A354" s="113">
        <v>19</v>
      </c>
      <c r="B354" s="111" t="s">
        <v>128</v>
      </c>
      <c r="C354" s="145">
        <v>3933.8</v>
      </c>
      <c r="D354" s="92">
        <v>11193.63</v>
      </c>
      <c r="E354" s="92">
        <f>C354*0.79*12</f>
        <v>37292.424</v>
      </c>
      <c r="F354" s="92">
        <f>E354*10%</f>
        <v>3729.2424</v>
      </c>
      <c r="G354" s="92">
        <f>E354-F354</f>
        <v>33563.181599999996</v>
      </c>
      <c r="H354" s="92">
        <f>D354+G354</f>
        <v>44756.81159999999</v>
      </c>
      <c r="I354" s="92" t="s">
        <v>370</v>
      </c>
      <c r="J354" s="92"/>
      <c r="K354" s="92"/>
      <c r="L354" s="92"/>
      <c r="M354" s="92"/>
      <c r="N354" s="92"/>
      <c r="O354" s="117"/>
      <c r="P354" s="62" t="e">
        <f>H354-L354-#REF!-#REF!-#REF!-#REF!-#REF!-#REF!-#REF!</f>
        <v>#REF!</v>
      </c>
    </row>
    <row r="355" spans="1:16" ht="30" customHeight="1">
      <c r="A355" s="290">
        <v>20</v>
      </c>
      <c r="B355" s="280" t="s">
        <v>129</v>
      </c>
      <c r="C355" s="282">
        <v>12903.5</v>
      </c>
      <c r="D355" s="276">
        <v>23150.13</v>
      </c>
      <c r="E355" s="278">
        <f>C355*0.79*12</f>
        <v>122325.18000000002</v>
      </c>
      <c r="F355" s="278">
        <f>E355*10%</f>
        <v>12232.518000000004</v>
      </c>
      <c r="G355" s="278">
        <f>E355-F355</f>
        <v>110092.66200000001</v>
      </c>
      <c r="H355" s="276">
        <f>D355+G355</f>
        <v>133242.79200000002</v>
      </c>
      <c r="I355" s="63" t="s">
        <v>199</v>
      </c>
      <c r="J355" s="63"/>
      <c r="K355" s="63">
        <v>30</v>
      </c>
      <c r="L355" s="63">
        <f>K355*442</f>
        <v>13260</v>
      </c>
      <c r="M355" s="63"/>
      <c r="N355" s="63"/>
      <c r="O355" s="64"/>
      <c r="P355" s="292" t="e">
        <f>H355-L355-L356-L357-L358-L359-L360-L361-#REF!</f>
        <v>#REF!</v>
      </c>
    </row>
    <row r="356" spans="1:16" ht="30" customHeight="1">
      <c r="A356" s="299"/>
      <c r="B356" s="286"/>
      <c r="C356" s="201"/>
      <c r="D356" s="236"/>
      <c r="E356" s="200"/>
      <c r="F356" s="200"/>
      <c r="G356" s="200"/>
      <c r="H356" s="236"/>
      <c r="I356" s="8" t="s">
        <v>195</v>
      </c>
      <c r="J356" s="8"/>
      <c r="K356" s="8">
        <v>100</v>
      </c>
      <c r="L356" s="8">
        <f>K356*270</f>
        <v>27000</v>
      </c>
      <c r="M356" s="8"/>
      <c r="N356" s="8"/>
      <c r="O356" s="65"/>
      <c r="P356" s="292"/>
    </row>
    <row r="357" spans="1:16" ht="30" customHeight="1">
      <c r="A357" s="299"/>
      <c r="B357" s="286"/>
      <c r="C357" s="201"/>
      <c r="D357" s="236"/>
      <c r="E357" s="200"/>
      <c r="F357" s="200"/>
      <c r="G357" s="200"/>
      <c r="H357" s="236"/>
      <c r="I357" s="8" t="s">
        <v>203</v>
      </c>
      <c r="J357" s="8"/>
      <c r="K357" s="8">
        <v>3</v>
      </c>
      <c r="L357" s="8">
        <f>K357*4200</f>
        <v>12600</v>
      </c>
      <c r="M357" s="8"/>
      <c r="N357" s="8"/>
      <c r="O357" s="65"/>
      <c r="P357" s="292"/>
    </row>
    <row r="358" spans="1:16" ht="30" customHeight="1">
      <c r="A358" s="299"/>
      <c r="B358" s="286"/>
      <c r="C358" s="201"/>
      <c r="D358" s="236"/>
      <c r="E358" s="200"/>
      <c r="F358" s="200"/>
      <c r="G358" s="200"/>
      <c r="H358" s="236"/>
      <c r="I358" s="8" t="s">
        <v>209</v>
      </c>
      <c r="J358" s="8"/>
      <c r="K358" s="8">
        <v>18</v>
      </c>
      <c r="L358" s="8">
        <f>K358*410</f>
        <v>7380</v>
      </c>
      <c r="M358" s="8"/>
      <c r="N358" s="8"/>
      <c r="O358" s="65"/>
      <c r="P358" s="292"/>
    </row>
    <row r="359" spans="1:16" ht="30" customHeight="1">
      <c r="A359" s="299"/>
      <c r="B359" s="286"/>
      <c r="C359" s="201"/>
      <c r="D359" s="236"/>
      <c r="E359" s="200"/>
      <c r="F359" s="200"/>
      <c r="G359" s="200"/>
      <c r="H359" s="236"/>
      <c r="I359" s="8" t="s">
        <v>440</v>
      </c>
      <c r="J359" s="8"/>
      <c r="K359" s="8">
        <v>2.32</v>
      </c>
      <c r="L359" s="8">
        <f>K359*3402</f>
        <v>7892.639999999999</v>
      </c>
      <c r="M359" s="8"/>
      <c r="N359" s="8"/>
      <c r="O359" s="65" t="s">
        <v>441</v>
      </c>
      <c r="P359" s="292"/>
    </row>
    <row r="360" spans="1:16" ht="30" customHeight="1">
      <c r="A360" s="299"/>
      <c r="B360" s="286"/>
      <c r="C360" s="201"/>
      <c r="D360" s="236"/>
      <c r="E360" s="200"/>
      <c r="F360" s="200"/>
      <c r="G360" s="200"/>
      <c r="H360" s="236"/>
      <c r="I360" s="8" t="s">
        <v>442</v>
      </c>
      <c r="J360" s="8"/>
      <c r="K360" s="8" t="s">
        <v>444</v>
      </c>
      <c r="L360" s="8"/>
      <c r="M360" s="8"/>
      <c r="N360" s="8"/>
      <c r="O360" s="65" t="s">
        <v>443</v>
      </c>
      <c r="P360" s="292"/>
    </row>
    <row r="361" spans="1:16" ht="30" customHeight="1" thickBot="1">
      <c r="A361" s="291"/>
      <c r="B361" s="281"/>
      <c r="C361" s="283"/>
      <c r="D361" s="277"/>
      <c r="E361" s="279"/>
      <c r="F361" s="279"/>
      <c r="G361" s="279"/>
      <c r="H361" s="277"/>
      <c r="I361" s="66" t="s">
        <v>329</v>
      </c>
      <c r="J361" s="66"/>
      <c r="K361" s="66">
        <v>1</v>
      </c>
      <c r="L361" s="66">
        <f>K361*4200</f>
        <v>4200</v>
      </c>
      <c r="M361" s="66"/>
      <c r="N361" s="66"/>
      <c r="O361" s="67"/>
      <c r="P361" s="292"/>
    </row>
    <row r="362" spans="1:16" ht="41.25" customHeight="1">
      <c r="A362" s="290">
        <v>21</v>
      </c>
      <c r="B362" s="280" t="s">
        <v>130</v>
      </c>
      <c r="C362" s="282">
        <v>3911.8</v>
      </c>
      <c r="D362" s="276">
        <v>38502.23</v>
      </c>
      <c r="E362" s="278">
        <f>C362*0.79*12</f>
        <v>37083.864</v>
      </c>
      <c r="F362" s="278">
        <f>E362*10%</f>
        <v>3708.3864000000003</v>
      </c>
      <c r="G362" s="278">
        <f>E362-F362</f>
        <v>33375.4776</v>
      </c>
      <c r="H362" s="276">
        <f>D362+G362</f>
        <v>71877.7076</v>
      </c>
      <c r="I362" s="63" t="s">
        <v>413</v>
      </c>
      <c r="J362" s="63"/>
      <c r="K362" s="63"/>
      <c r="L362" s="63">
        <f>K362*442</f>
        <v>0</v>
      </c>
      <c r="M362" s="63"/>
      <c r="N362" s="63"/>
      <c r="O362" s="77"/>
      <c r="P362" s="292" t="e">
        <f>H362-L362-L363-L364-L365-#REF!-#REF!-#REF!-#REF!</f>
        <v>#REF!</v>
      </c>
    </row>
    <row r="363" spans="1:16" ht="45.75" customHeight="1">
      <c r="A363" s="299"/>
      <c r="B363" s="286"/>
      <c r="C363" s="201"/>
      <c r="D363" s="236"/>
      <c r="E363" s="200"/>
      <c r="F363" s="200"/>
      <c r="G363" s="200"/>
      <c r="H363" s="236"/>
      <c r="I363" s="8" t="s">
        <v>412</v>
      </c>
      <c r="J363" s="8"/>
      <c r="K363" s="8"/>
      <c r="L363" s="8"/>
      <c r="M363" s="8"/>
      <c r="N363" s="8"/>
      <c r="O363" s="65"/>
      <c r="P363" s="292"/>
    </row>
    <row r="364" spans="1:16" ht="44.25" customHeight="1">
      <c r="A364" s="299"/>
      <c r="B364" s="286"/>
      <c r="C364" s="201"/>
      <c r="D364" s="236"/>
      <c r="E364" s="200"/>
      <c r="F364" s="200"/>
      <c r="G364" s="200"/>
      <c r="H364" s="236"/>
      <c r="I364" s="8" t="s">
        <v>415</v>
      </c>
      <c r="J364" s="8"/>
      <c r="K364" s="8"/>
      <c r="L364" s="8"/>
      <c r="M364" s="8"/>
      <c r="N364" s="8"/>
      <c r="O364" s="65"/>
      <c r="P364" s="292"/>
    </row>
    <row r="365" spans="1:16" ht="42.75" customHeight="1" thickBot="1">
      <c r="A365" s="291"/>
      <c r="B365" s="281"/>
      <c r="C365" s="283"/>
      <c r="D365" s="277"/>
      <c r="E365" s="279"/>
      <c r="F365" s="279"/>
      <c r="G365" s="279"/>
      <c r="H365" s="277"/>
      <c r="I365" s="66" t="s">
        <v>414</v>
      </c>
      <c r="J365" s="66"/>
      <c r="K365" s="66"/>
      <c r="L365" s="66"/>
      <c r="M365" s="66"/>
      <c r="N365" s="66"/>
      <c r="O365" s="67"/>
      <c r="P365" s="292"/>
    </row>
    <row r="366" spans="1:16" ht="30" customHeight="1" thickBot="1">
      <c r="A366" s="68">
        <v>22</v>
      </c>
      <c r="B366" s="75" t="s">
        <v>131</v>
      </c>
      <c r="C366" s="70">
        <v>31434.7</v>
      </c>
      <c r="D366" s="71">
        <v>131195.65</v>
      </c>
      <c r="E366" s="71">
        <f>C366*0.79*12</f>
        <v>298000.956</v>
      </c>
      <c r="F366" s="71">
        <f>E366*10%</f>
        <v>29800.0956</v>
      </c>
      <c r="G366" s="71">
        <f>E366-F366</f>
        <v>268200.8604</v>
      </c>
      <c r="H366" s="71">
        <f>D366+G366</f>
        <v>399396.5104</v>
      </c>
      <c r="I366" s="71" t="s">
        <v>457</v>
      </c>
      <c r="J366" s="71"/>
      <c r="K366" s="71"/>
      <c r="L366" s="71"/>
      <c r="M366" s="71"/>
      <c r="N366" s="71"/>
      <c r="O366" s="72"/>
      <c r="P366" s="62" t="e">
        <f>H366-L366-#REF!-#REF!-#REF!-#REF!-#REF!-#REF!-#REF!</f>
        <v>#REF!</v>
      </c>
    </row>
    <row r="367" spans="1:16" ht="30" customHeight="1" thickBot="1">
      <c r="A367" s="68">
        <v>23</v>
      </c>
      <c r="B367" s="75" t="s">
        <v>132</v>
      </c>
      <c r="C367" s="70">
        <v>31302.8</v>
      </c>
      <c r="D367" s="71">
        <v>244121.92</v>
      </c>
      <c r="E367" s="71">
        <f>C367*0.79*12</f>
        <v>296750.544</v>
      </c>
      <c r="F367" s="71">
        <f>E367*10%</f>
        <v>29675.0544</v>
      </c>
      <c r="G367" s="71">
        <f>E367-F367</f>
        <v>267075.4896</v>
      </c>
      <c r="H367" s="71">
        <f>D367+G367</f>
        <v>511197.4096</v>
      </c>
      <c r="I367" s="71" t="s">
        <v>457</v>
      </c>
      <c r="J367" s="71"/>
      <c r="K367" s="71"/>
      <c r="L367" s="71"/>
      <c r="M367" s="71"/>
      <c r="N367" s="71"/>
      <c r="O367" s="72"/>
      <c r="P367" s="62" t="e">
        <f>H367-L367-#REF!-#REF!-#REF!-#REF!-#REF!-#REF!-#REF!</f>
        <v>#REF!</v>
      </c>
    </row>
    <row r="368" spans="1:16" ht="30" customHeight="1" thickBot="1">
      <c r="A368" s="68">
        <v>24</v>
      </c>
      <c r="B368" s="75" t="s">
        <v>133</v>
      </c>
      <c r="C368" s="70">
        <v>13047.3</v>
      </c>
      <c r="D368" s="71">
        <v>75923.04</v>
      </c>
      <c r="E368" s="71">
        <f>C368*0.79*12</f>
        <v>123688.40400000001</v>
      </c>
      <c r="F368" s="71">
        <f>E368*10%</f>
        <v>12368.840400000001</v>
      </c>
      <c r="G368" s="71">
        <f>E368-F368</f>
        <v>111319.56360000001</v>
      </c>
      <c r="H368" s="71">
        <f>D368+G368</f>
        <v>187242.6036</v>
      </c>
      <c r="I368" s="71" t="s">
        <v>195</v>
      </c>
      <c r="J368" s="71">
        <v>4</v>
      </c>
      <c r="K368" s="71">
        <v>40</v>
      </c>
      <c r="L368" s="71">
        <f>K368*270</f>
        <v>10800</v>
      </c>
      <c r="M368" s="71"/>
      <c r="N368" s="71"/>
      <c r="O368" s="72"/>
      <c r="P368" s="62" t="e">
        <f>H368-L368-#REF!-#REF!-#REF!-#REF!-#REF!-#REF!-#REF!</f>
        <v>#REF!</v>
      </c>
    </row>
    <row r="369" spans="1:16" ht="30" customHeight="1">
      <c r="A369" s="290">
        <v>25</v>
      </c>
      <c r="B369" s="280" t="s">
        <v>134</v>
      </c>
      <c r="C369" s="282">
        <v>11873.1</v>
      </c>
      <c r="D369" s="276">
        <v>-51816.95</v>
      </c>
      <c r="E369" s="278">
        <f>C369*0.79*12</f>
        <v>112556.98800000001</v>
      </c>
      <c r="F369" s="278">
        <f>E369*10%</f>
        <v>11255.698800000002</v>
      </c>
      <c r="G369" s="278">
        <f>E369-F369</f>
        <v>101301.28920000001</v>
      </c>
      <c r="H369" s="276">
        <f>D369+G369</f>
        <v>49484.33920000002</v>
      </c>
      <c r="I369" s="63" t="s">
        <v>195</v>
      </c>
      <c r="J369" s="63">
        <v>4</v>
      </c>
      <c r="K369" s="63">
        <v>60</v>
      </c>
      <c r="L369" s="63">
        <f>K369*270</f>
        <v>16200</v>
      </c>
      <c r="M369" s="63"/>
      <c r="N369" s="63"/>
      <c r="O369" s="64"/>
      <c r="P369" s="292" t="e">
        <f>H369-L369-L370-#REF!-#REF!-#REF!-#REF!-#REF!-#REF!</f>
        <v>#REF!</v>
      </c>
    </row>
    <row r="370" spans="1:16" ht="30" customHeight="1" thickBot="1">
      <c r="A370" s="291"/>
      <c r="B370" s="281"/>
      <c r="C370" s="283"/>
      <c r="D370" s="277"/>
      <c r="E370" s="279"/>
      <c r="F370" s="279"/>
      <c r="G370" s="279"/>
      <c r="H370" s="277"/>
      <c r="I370" s="66" t="s">
        <v>199</v>
      </c>
      <c r="J370" s="66"/>
      <c r="K370" s="66">
        <v>50</v>
      </c>
      <c r="L370" s="66">
        <f>K370*442</f>
        <v>22100</v>
      </c>
      <c r="M370" s="66"/>
      <c r="N370" s="66"/>
      <c r="O370" s="67"/>
      <c r="P370" s="292"/>
    </row>
    <row r="371" spans="1:16" ht="51.75" customHeight="1" thickBot="1">
      <c r="A371" s="68">
        <v>26</v>
      </c>
      <c r="B371" s="75" t="s">
        <v>135</v>
      </c>
      <c r="C371" s="70">
        <v>14184</v>
      </c>
      <c r="D371" s="71">
        <v>58295.59</v>
      </c>
      <c r="E371" s="71">
        <f>C371*0.79*12</f>
        <v>134464.32</v>
      </c>
      <c r="F371" s="71">
        <f>E371*10%</f>
        <v>13446.432</v>
      </c>
      <c r="G371" s="71">
        <f>E371-F371</f>
        <v>121017.888</v>
      </c>
      <c r="H371" s="71">
        <f>D371+G371</f>
        <v>179313.478</v>
      </c>
      <c r="I371" s="71" t="s">
        <v>230</v>
      </c>
      <c r="J371" s="71">
        <v>17</v>
      </c>
      <c r="K371" s="71"/>
      <c r="L371" s="71"/>
      <c r="M371" s="71"/>
      <c r="N371" s="71"/>
      <c r="O371" s="72" t="s">
        <v>472</v>
      </c>
      <c r="P371" s="62" t="e">
        <f>H371-L371-#REF!-#REF!-#REF!-#REF!-#REF!-#REF!-#REF!</f>
        <v>#REF!</v>
      </c>
    </row>
    <row r="372" spans="1:16" ht="30" customHeight="1">
      <c r="A372" s="290">
        <v>27</v>
      </c>
      <c r="B372" s="287" t="s">
        <v>136</v>
      </c>
      <c r="C372" s="282">
        <v>5989.9</v>
      </c>
      <c r="D372" s="276">
        <v>4789.41</v>
      </c>
      <c r="E372" s="278">
        <f>C372*0.79*12</f>
        <v>56784.25199999999</v>
      </c>
      <c r="F372" s="278">
        <f>E372*10%</f>
        <v>5678.4252</v>
      </c>
      <c r="G372" s="278">
        <f>E372-F372</f>
        <v>51105.826799999995</v>
      </c>
      <c r="H372" s="276">
        <f>D372+G372</f>
        <v>55895.2368</v>
      </c>
      <c r="I372" s="63" t="s">
        <v>195</v>
      </c>
      <c r="J372" s="63">
        <v>4</v>
      </c>
      <c r="K372" s="63">
        <v>50</v>
      </c>
      <c r="L372" s="63">
        <f>K372*270</f>
        <v>13500</v>
      </c>
      <c r="M372" s="63"/>
      <c r="N372" s="63"/>
      <c r="O372" s="64"/>
      <c r="P372" s="292" t="e">
        <f>H372-L372-L373-L374-#REF!-#REF!-#REF!-#REF!-#REF!</f>
        <v>#REF!</v>
      </c>
    </row>
    <row r="373" spans="1:16" ht="30" customHeight="1">
      <c r="A373" s="299"/>
      <c r="B373" s="288"/>
      <c r="C373" s="201"/>
      <c r="D373" s="236"/>
      <c r="E373" s="200"/>
      <c r="F373" s="200"/>
      <c r="G373" s="200"/>
      <c r="H373" s="236"/>
      <c r="I373" s="8" t="s">
        <v>235</v>
      </c>
      <c r="J373" s="8">
        <v>14</v>
      </c>
      <c r="K373" s="8"/>
      <c r="L373" s="8"/>
      <c r="M373" s="8"/>
      <c r="N373" s="8"/>
      <c r="O373" s="65"/>
      <c r="P373" s="292"/>
    </row>
    <row r="374" spans="1:16" ht="30" customHeight="1" thickBot="1">
      <c r="A374" s="291"/>
      <c r="B374" s="289"/>
      <c r="C374" s="283"/>
      <c r="D374" s="277"/>
      <c r="E374" s="279"/>
      <c r="F374" s="279"/>
      <c r="G374" s="279"/>
      <c r="H374" s="277"/>
      <c r="I374" s="66" t="s">
        <v>456</v>
      </c>
      <c r="J374" s="66"/>
      <c r="K374" s="66">
        <v>1</v>
      </c>
      <c r="L374" s="66">
        <v>3026.56</v>
      </c>
      <c r="M374" s="66"/>
      <c r="N374" s="66"/>
      <c r="O374" s="67"/>
      <c r="P374" s="292"/>
    </row>
    <row r="375" spans="1:16" ht="30" customHeight="1" thickBot="1">
      <c r="A375" s="68">
        <v>28</v>
      </c>
      <c r="B375" s="106" t="s">
        <v>137</v>
      </c>
      <c r="C375" s="70">
        <v>6073.3</v>
      </c>
      <c r="D375" s="71">
        <v>40435.84</v>
      </c>
      <c r="E375" s="71">
        <f>C375*0.79*12</f>
        <v>57574.884000000005</v>
      </c>
      <c r="F375" s="71">
        <f>E375*10%</f>
        <v>5757.488400000001</v>
      </c>
      <c r="G375" s="71">
        <f>E375-F375</f>
        <v>51817.3956</v>
      </c>
      <c r="H375" s="71">
        <f>D375+G375</f>
        <v>92253.2356</v>
      </c>
      <c r="I375" s="71" t="s">
        <v>492</v>
      </c>
      <c r="J375" s="71">
        <v>14</v>
      </c>
      <c r="K375" s="71"/>
      <c r="L375" s="71"/>
      <c r="M375" s="71"/>
      <c r="N375" s="71"/>
      <c r="O375" s="73"/>
      <c r="P375" s="62" t="e">
        <f>H375-L375-#REF!-#REF!-#REF!-#REF!-#REF!-#REF!-#REF!</f>
        <v>#REF!</v>
      </c>
    </row>
    <row r="376" spans="1:16" ht="30" customHeight="1" thickBot="1">
      <c r="A376" s="68">
        <v>29</v>
      </c>
      <c r="B376" s="75" t="s">
        <v>138</v>
      </c>
      <c r="C376" s="70">
        <v>6006.8</v>
      </c>
      <c r="D376" s="71">
        <v>62383.27</v>
      </c>
      <c r="E376" s="71">
        <f>C376*0.79*12</f>
        <v>56944.46400000001</v>
      </c>
      <c r="F376" s="71">
        <f>E376*10%</f>
        <v>5694.446400000001</v>
      </c>
      <c r="G376" s="71">
        <f>E376-F376</f>
        <v>51250.01760000001</v>
      </c>
      <c r="H376" s="71">
        <f>D376+G376</f>
        <v>113633.28760000001</v>
      </c>
      <c r="I376" s="71" t="s">
        <v>457</v>
      </c>
      <c r="J376" s="71"/>
      <c r="K376" s="71"/>
      <c r="L376" s="71"/>
      <c r="M376" s="71"/>
      <c r="N376" s="71"/>
      <c r="O376" s="72"/>
      <c r="P376" s="62" t="e">
        <f>H376-L376-#REF!-#REF!-#REF!-#REF!-#REF!-#REF!-#REF!</f>
        <v>#REF!</v>
      </c>
    </row>
    <row r="377" spans="1:16" ht="30" customHeight="1" thickBot="1">
      <c r="A377" s="68">
        <v>30</v>
      </c>
      <c r="B377" s="75" t="s">
        <v>139</v>
      </c>
      <c r="C377" s="70">
        <v>13580.7</v>
      </c>
      <c r="D377" s="71">
        <v>80769.42</v>
      </c>
      <c r="E377" s="71">
        <f>C377*0.79*12</f>
        <v>128745.03600000001</v>
      </c>
      <c r="F377" s="71">
        <f>E377*10%</f>
        <v>12874.503600000002</v>
      </c>
      <c r="G377" s="71">
        <f>E377-F377</f>
        <v>115870.53240000001</v>
      </c>
      <c r="H377" s="71">
        <f>D377+G377</f>
        <v>196639.9524</v>
      </c>
      <c r="I377" s="71" t="s">
        <v>457</v>
      </c>
      <c r="J377" s="71"/>
      <c r="K377" s="71"/>
      <c r="L377" s="71"/>
      <c r="M377" s="71"/>
      <c r="N377" s="71"/>
      <c r="O377" s="72"/>
      <c r="P377" s="62" t="e">
        <f>H377-L377-#REF!-#REF!-#REF!-#REF!-#REF!-#REF!-#REF!</f>
        <v>#REF!</v>
      </c>
    </row>
    <row r="378" spans="1:16" ht="30" customHeight="1">
      <c r="A378" s="290">
        <v>31</v>
      </c>
      <c r="B378" s="280" t="s">
        <v>140</v>
      </c>
      <c r="C378" s="282">
        <v>10519.3</v>
      </c>
      <c r="D378" s="276">
        <v>56290.43</v>
      </c>
      <c r="E378" s="278">
        <f>C378*0.79*12</f>
        <v>99722.96399999999</v>
      </c>
      <c r="F378" s="278">
        <f>E378*10%</f>
        <v>9972.2964</v>
      </c>
      <c r="G378" s="278">
        <f>E378-F378</f>
        <v>89750.66759999999</v>
      </c>
      <c r="H378" s="276">
        <f>D378+G378</f>
        <v>146041.09759999998</v>
      </c>
      <c r="I378" s="63" t="s">
        <v>199</v>
      </c>
      <c r="J378" s="63">
        <v>2</v>
      </c>
      <c r="K378" s="63">
        <v>60</v>
      </c>
      <c r="L378" s="63">
        <f>K378*442</f>
        <v>26520</v>
      </c>
      <c r="M378" s="63"/>
      <c r="N378" s="63"/>
      <c r="O378" s="64"/>
      <c r="P378" s="292" t="e">
        <f>H378-L378-L379-L380-L381-#REF!-#REF!-#REF!-#REF!</f>
        <v>#REF!</v>
      </c>
    </row>
    <row r="379" spans="1:16" ht="30" customHeight="1">
      <c r="A379" s="299"/>
      <c r="B379" s="286"/>
      <c r="C379" s="201"/>
      <c r="D379" s="236"/>
      <c r="E379" s="200"/>
      <c r="F379" s="200"/>
      <c r="G379" s="200"/>
      <c r="H379" s="236"/>
      <c r="I379" s="8" t="s">
        <v>195</v>
      </c>
      <c r="J379" s="8">
        <v>4</v>
      </c>
      <c r="K379" s="8">
        <v>100</v>
      </c>
      <c r="L379" s="8">
        <f>K379*270</f>
        <v>27000</v>
      </c>
      <c r="M379" s="8"/>
      <c r="N379" s="8"/>
      <c r="O379" s="65"/>
      <c r="P379" s="292"/>
    </row>
    <row r="380" spans="1:16" ht="30" customHeight="1">
      <c r="A380" s="299"/>
      <c r="B380" s="286"/>
      <c r="C380" s="201"/>
      <c r="D380" s="236"/>
      <c r="E380" s="200"/>
      <c r="F380" s="200"/>
      <c r="G380" s="200"/>
      <c r="H380" s="236"/>
      <c r="I380" s="8" t="s">
        <v>228</v>
      </c>
      <c r="J380" s="8">
        <v>6</v>
      </c>
      <c r="K380" s="8">
        <v>1.6</v>
      </c>
      <c r="L380" s="8">
        <f>K380*3402</f>
        <v>5443.200000000001</v>
      </c>
      <c r="M380" s="8"/>
      <c r="N380" s="8"/>
      <c r="O380" s="65"/>
      <c r="P380" s="292"/>
    </row>
    <row r="381" spans="1:16" ht="30" customHeight="1" thickBot="1">
      <c r="A381" s="291"/>
      <c r="B381" s="281"/>
      <c r="C381" s="283"/>
      <c r="D381" s="277"/>
      <c r="E381" s="279"/>
      <c r="F381" s="279"/>
      <c r="G381" s="279"/>
      <c r="H381" s="277"/>
      <c r="I381" s="66" t="s">
        <v>198</v>
      </c>
      <c r="J381" s="66">
        <v>10</v>
      </c>
      <c r="K381" s="66">
        <v>18</v>
      </c>
      <c r="L381" s="66">
        <f>K381*1790</f>
        <v>32220</v>
      </c>
      <c r="M381" s="66"/>
      <c r="N381" s="66"/>
      <c r="O381" s="67" t="s">
        <v>229</v>
      </c>
      <c r="P381" s="292"/>
    </row>
    <row r="382" spans="1:16" ht="30" customHeight="1">
      <c r="A382" s="290">
        <v>32</v>
      </c>
      <c r="B382" s="280" t="s">
        <v>141</v>
      </c>
      <c r="C382" s="282">
        <v>13657.3</v>
      </c>
      <c r="D382" s="276">
        <v>57021.54</v>
      </c>
      <c r="E382" s="278">
        <f>C382*0.79*12</f>
        <v>129471.204</v>
      </c>
      <c r="F382" s="278">
        <f>E382*10%</f>
        <v>12947.1204</v>
      </c>
      <c r="G382" s="278">
        <f>E382-F382</f>
        <v>116524.0836</v>
      </c>
      <c r="H382" s="276">
        <f>D382+G382</f>
        <v>173545.6236</v>
      </c>
      <c r="I382" s="63" t="s">
        <v>198</v>
      </c>
      <c r="J382" s="63">
        <v>10</v>
      </c>
      <c r="K382" s="63">
        <v>12</v>
      </c>
      <c r="L382" s="63">
        <f>K382*1790</f>
        <v>21480</v>
      </c>
      <c r="M382" s="63"/>
      <c r="N382" s="63"/>
      <c r="O382" s="64" t="s">
        <v>232</v>
      </c>
      <c r="P382" s="292">
        <f>H382-L382-L383-L384-L385-L386-L387-L388-L389</f>
        <v>74465.62359999999</v>
      </c>
    </row>
    <row r="383" spans="1:16" ht="30" customHeight="1">
      <c r="A383" s="299"/>
      <c r="B383" s="286"/>
      <c r="C383" s="201"/>
      <c r="D383" s="236"/>
      <c r="E383" s="200"/>
      <c r="F383" s="200"/>
      <c r="G383" s="200"/>
      <c r="H383" s="236"/>
      <c r="I383" s="8" t="s">
        <v>203</v>
      </c>
      <c r="J383" s="8">
        <v>1</v>
      </c>
      <c r="K383" s="8">
        <v>10</v>
      </c>
      <c r="L383" s="8">
        <f>K383*4200</f>
        <v>42000</v>
      </c>
      <c r="M383" s="8"/>
      <c r="N383" s="8"/>
      <c r="O383" s="65"/>
      <c r="P383" s="292"/>
    </row>
    <row r="384" spans="1:16" ht="30" customHeight="1">
      <c r="A384" s="299"/>
      <c r="B384" s="286"/>
      <c r="C384" s="201"/>
      <c r="D384" s="236"/>
      <c r="E384" s="200"/>
      <c r="F384" s="200"/>
      <c r="G384" s="200"/>
      <c r="H384" s="236"/>
      <c r="I384" s="8" t="s">
        <v>199</v>
      </c>
      <c r="J384" s="8">
        <v>2</v>
      </c>
      <c r="K384" s="8">
        <v>50</v>
      </c>
      <c r="L384" s="8">
        <f>K384*442</f>
        <v>22100</v>
      </c>
      <c r="M384" s="8"/>
      <c r="N384" s="8"/>
      <c r="O384" s="65"/>
      <c r="P384" s="292"/>
    </row>
    <row r="385" spans="1:16" ht="30" customHeight="1">
      <c r="A385" s="299"/>
      <c r="B385" s="286"/>
      <c r="C385" s="201"/>
      <c r="D385" s="236"/>
      <c r="E385" s="200"/>
      <c r="F385" s="200"/>
      <c r="G385" s="200"/>
      <c r="H385" s="236"/>
      <c r="I385" s="8" t="s">
        <v>195</v>
      </c>
      <c r="J385" s="8">
        <v>4</v>
      </c>
      <c r="K385" s="8">
        <v>50</v>
      </c>
      <c r="L385" s="8">
        <f>K385*270</f>
        <v>13500</v>
      </c>
      <c r="M385" s="8"/>
      <c r="N385" s="8"/>
      <c r="O385" s="65"/>
      <c r="P385" s="292"/>
    </row>
    <row r="386" spans="1:16" ht="30" customHeight="1">
      <c r="A386" s="299"/>
      <c r="B386" s="286"/>
      <c r="C386" s="201"/>
      <c r="D386" s="236"/>
      <c r="E386" s="200"/>
      <c r="F386" s="200"/>
      <c r="G386" s="200"/>
      <c r="H386" s="236"/>
      <c r="I386" s="8" t="s">
        <v>221</v>
      </c>
      <c r="J386" s="8">
        <v>4</v>
      </c>
      <c r="K386" s="8">
        <v>9</v>
      </c>
      <c r="L386" s="8"/>
      <c r="M386" s="8"/>
      <c r="N386" s="8"/>
      <c r="O386" s="65"/>
      <c r="P386" s="292"/>
    </row>
    <row r="387" spans="1:16" ht="30" customHeight="1">
      <c r="A387" s="299"/>
      <c r="B387" s="286"/>
      <c r="C387" s="201"/>
      <c r="D387" s="236"/>
      <c r="E387" s="200"/>
      <c r="F387" s="200"/>
      <c r="G387" s="200"/>
      <c r="H387" s="236"/>
      <c r="I387" s="8" t="s">
        <v>374</v>
      </c>
      <c r="J387" s="8">
        <v>14</v>
      </c>
      <c r="K387" s="8"/>
      <c r="L387" s="8"/>
      <c r="M387" s="8"/>
      <c r="N387" s="8"/>
      <c r="O387" s="65"/>
      <c r="P387" s="292"/>
    </row>
    <row r="388" spans="1:16" ht="30" customHeight="1">
      <c r="A388" s="299"/>
      <c r="B388" s="286"/>
      <c r="C388" s="201"/>
      <c r="D388" s="236"/>
      <c r="E388" s="200"/>
      <c r="F388" s="200"/>
      <c r="G388" s="200"/>
      <c r="H388" s="236"/>
      <c r="I388" s="8" t="s">
        <v>473</v>
      </c>
      <c r="J388" s="8">
        <v>4</v>
      </c>
      <c r="K388" s="8"/>
      <c r="L388" s="8"/>
      <c r="M388" s="8"/>
      <c r="N388" s="8"/>
      <c r="O388" s="65"/>
      <c r="P388" s="292"/>
    </row>
    <row r="389" spans="1:16" ht="30" customHeight="1" thickBot="1">
      <c r="A389" s="291"/>
      <c r="B389" s="281"/>
      <c r="C389" s="283"/>
      <c r="D389" s="277"/>
      <c r="E389" s="279"/>
      <c r="F389" s="279"/>
      <c r="G389" s="279"/>
      <c r="H389" s="277"/>
      <c r="I389" s="66"/>
      <c r="J389" s="66"/>
      <c r="K389" s="66"/>
      <c r="L389" s="66"/>
      <c r="M389" s="66"/>
      <c r="N389" s="66"/>
      <c r="O389" s="67"/>
      <c r="P389" s="292"/>
    </row>
    <row r="390" spans="1:16" ht="30" customHeight="1">
      <c r="A390" s="290">
        <v>33</v>
      </c>
      <c r="B390" s="280" t="s">
        <v>142</v>
      </c>
      <c r="C390" s="282">
        <v>5985.4</v>
      </c>
      <c r="D390" s="276">
        <v>6698.84</v>
      </c>
      <c r="E390" s="278">
        <f>C390*0.79*12</f>
        <v>56741.592000000004</v>
      </c>
      <c r="F390" s="278">
        <f>E390*10%</f>
        <v>5674.159200000001</v>
      </c>
      <c r="G390" s="278">
        <f>E390-F390</f>
        <v>51067.4328</v>
      </c>
      <c r="H390" s="276">
        <f>D390+G390</f>
        <v>57766.272800000006</v>
      </c>
      <c r="I390" s="63"/>
      <c r="J390" s="63"/>
      <c r="K390" s="63"/>
      <c r="L390" s="63"/>
      <c r="M390" s="63"/>
      <c r="N390" s="63"/>
      <c r="O390" s="77"/>
      <c r="P390" s="292" t="e">
        <f>H390-L390-L391-#REF!-#REF!-#REF!-#REF!-#REF!-#REF!</f>
        <v>#REF!</v>
      </c>
    </row>
    <row r="391" spans="1:16" ht="30" customHeight="1" thickBot="1">
      <c r="A391" s="291"/>
      <c r="B391" s="281"/>
      <c r="C391" s="283"/>
      <c r="D391" s="277"/>
      <c r="E391" s="279"/>
      <c r="F391" s="279"/>
      <c r="G391" s="279"/>
      <c r="H391" s="277"/>
      <c r="I391" s="66" t="s">
        <v>451</v>
      </c>
      <c r="J391" s="66"/>
      <c r="K391" s="66" t="s">
        <v>452</v>
      </c>
      <c r="L391" s="66"/>
      <c r="M391" s="66"/>
      <c r="N391" s="66"/>
      <c r="O391" s="67"/>
      <c r="P391" s="292"/>
    </row>
    <row r="392" spans="1:16" ht="30" customHeight="1">
      <c r="A392" s="290">
        <v>34</v>
      </c>
      <c r="B392" s="280" t="s">
        <v>143</v>
      </c>
      <c r="C392" s="282">
        <v>10554.2</v>
      </c>
      <c r="D392" s="276">
        <v>71089.21</v>
      </c>
      <c r="E392" s="278">
        <f>C392*0.79*12</f>
        <v>100053.81600000002</v>
      </c>
      <c r="F392" s="278">
        <f>E392*10%</f>
        <v>10005.381600000002</v>
      </c>
      <c r="G392" s="278">
        <f>E392-F392</f>
        <v>90048.43440000001</v>
      </c>
      <c r="H392" s="276">
        <f>D392+G392</f>
        <v>161137.64440000002</v>
      </c>
      <c r="I392" s="63" t="s">
        <v>195</v>
      </c>
      <c r="J392" s="63">
        <v>4</v>
      </c>
      <c r="K392" s="63">
        <v>90</v>
      </c>
      <c r="L392" s="63">
        <f>K392*270</f>
        <v>24300</v>
      </c>
      <c r="M392" s="63"/>
      <c r="N392" s="63"/>
      <c r="O392" s="64"/>
      <c r="P392" s="292" t="e">
        <f>H392-L392-L393-L394-#REF!-#REF!-#REF!-#REF!-#REF!</f>
        <v>#REF!</v>
      </c>
    </row>
    <row r="393" spans="1:16" ht="30" customHeight="1">
      <c r="A393" s="299"/>
      <c r="B393" s="286"/>
      <c r="C393" s="201"/>
      <c r="D393" s="236"/>
      <c r="E393" s="200"/>
      <c r="F393" s="200"/>
      <c r="G393" s="200"/>
      <c r="H393" s="236"/>
      <c r="I393" s="8" t="s">
        <v>376</v>
      </c>
      <c r="J393" s="8">
        <v>16</v>
      </c>
      <c r="K393" s="8">
        <v>1</v>
      </c>
      <c r="L393" s="8"/>
      <c r="M393" s="8"/>
      <c r="N393" s="8"/>
      <c r="O393" s="65"/>
      <c r="P393" s="292"/>
    </row>
    <row r="394" spans="1:16" ht="30" customHeight="1" thickBot="1">
      <c r="A394" s="291"/>
      <c r="B394" s="281"/>
      <c r="C394" s="283"/>
      <c r="D394" s="277"/>
      <c r="E394" s="279"/>
      <c r="F394" s="279"/>
      <c r="G394" s="279"/>
      <c r="H394" s="277"/>
      <c r="I394" s="66" t="s">
        <v>377</v>
      </c>
      <c r="J394" s="66">
        <v>14</v>
      </c>
      <c r="K394" s="66">
        <v>144.5</v>
      </c>
      <c r="L394" s="66"/>
      <c r="M394" s="66"/>
      <c r="N394" s="66"/>
      <c r="O394" s="67"/>
      <c r="P394" s="292"/>
    </row>
    <row r="395" spans="1:16" ht="30" customHeight="1">
      <c r="A395" s="290">
        <v>35</v>
      </c>
      <c r="B395" s="280" t="s">
        <v>144</v>
      </c>
      <c r="C395" s="282">
        <v>10622.1</v>
      </c>
      <c r="D395" s="276">
        <v>33793.79</v>
      </c>
      <c r="E395" s="278">
        <f>C395*0.79*12</f>
        <v>100697.508</v>
      </c>
      <c r="F395" s="278">
        <f>E395*10%</f>
        <v>10069.750800000002</v>
      </c>
      <c r="G395" s="278">
        <f>E395-F395</f>
        <v>90627.7572</v>
      </c>
      <c r="H395" s="276">
        <f>D395+G395</f>
        <v>124421.5472</v>
      </c>
      <c r="I395" s="63" t="s">
        <v>195</v>
      </c>
      <c r="J395" s="63">
        <v>4</v>
      </c>
      <c r="K395" s="63">
        <v>120</v>
      </c>
      <c r="L395" s="63">
        <f>K395*270</f>
        <v>32400</v>
      </c>
      <c r="M395" s="63"/>
      <c r="N395" s="63"/>
      <c r="O395" s="64"/>
      <c r="P395" s="292" t="e">
        <f>H395-L395-L396-L397-#REF!-#REF!-#REF!-#REF!-#REF!</f>
        <v>#REF!</v>
      </c>
    </row>
    <row r="396" spans="1:16" ht="30" customHeight="1">
      <c r="A396" s="299"/>
      <c r="B396" s="286"/>
      <c r="C396" s="201"/>
      <c r="D396" s="236"/>
      <c r="E396" s="200"/>
      <c r="F396" s="200"/>
      <c r="G396" s="200"/>
      <c r="H396" s="236"/>
      <c r="I396" s="8" t="s">
        <v>199</v>
      </c>
      <c r="J396" s="8">
        <v>2</v>
      </c>
      <c r="K396" s="8">
        <v>20</v>
      </c>
      <c r="L396" s="8">
        <f>K396*442</f>
        <v>8840</v>
      </c>
      <c r="M396" s="8"/>
      <c r="N396" s="8"/>
      <c r="O396" s="65"/>
      <c r="P396" s="292"/>
    </row>
    <row r="397" spans="1:16" ht="30" customHeight="1" thickBot="1">
      <c r="A397" s="291"/>
      <c r="B397" s="281"/>
      <c r="C397" s="283"/>
      <c r="D397" s="277"/>
      <c r="E397" s="279"/>
      <c r="F397" s="279"/>
      <c r="G397" s="279"/>
      <c r="H397" s="277"/>
      <c r="I397" s="66" t="s">
        <v>221</v>
      </c>
      <c r="J397" s="66">
        <v>4</v>
      </c>
      <c r="K397" s="66">
        <v>31.5</v>
      </c>
      <c r="L397" s="66"/>
      <c r="M397" s="66"/>
      <c r="N397" s="66"/>
      <c r="O397" s="67" t="s">
        <v>378</v>
      </c>
      <c r="P397" s="292"/>
    </row>
    <row r="398" spans="1:16" ht="30" customHeight="1">
      <c r="A398" s="290">
        <v>36</v>
      </c>
      <c r="B398" s="280" t="s">
        <v>145</v>
      </c>
      <c r="C398" s="282">
        <v>13574.5</v>
      </c>
      <c r="D398" s="276">
        <v>67833.95</v>
      </c>
      <c r="E398" s="278">
        <f>C398*0.79*12</f>
        <v>128686.26000000001</v>
      </c>
      <c r="F398" s="278">
        <f>E398*10%</f>
        <v>12868.626000000002</v>
      </c>
      <c r="G398" s="278">
        <f>E398-F398</f>
        <v>115817.634</v>
      </c>
      <c r="H398" s="276">
        <f>D398+G398</f>
        <v>183651.584</v>
      </c>
      <c r="I398" s="63" t="s">
        <v>207</v>
      </c>
      <c r="J398" s="63">
        <v>8</v>
      </c>
      <c r="K398" s="63">
        <v>135</v>
      </c>
      <c r="L398" s="63">
        <f>K398*561</f>
        <v>75735</v>
      </c>
      <c r="M398" s="63"/>
      <c r="N398" s="63"/>
      <c r="O398" s="64"/>
      <c r="P398" s="292" t="e">
        <f>H398-L398-L399-L400-L401-#REF!-#REF!-#REF!-#REF!</f>
        <v>#REF!</v>
      </c>
    </row>
    <row r="399" spans="1:16" ht="30" customHeight="1">
      <c r="A399" s="299"/>
      <c r="B399" s="286"/>
      <c r="C399" s="201"/>
      <c r="D399" s="236"/>
      <c r="E399" s="200"/>
      <c r="F399" s="200"/>
      <c r="G399" s="200"/>
      <c r="H399" s="236"/>
      <c r="I399" s="8" t="s">
        <v>189</v>
      </c>
      <c r="J399" s="8">
        <v>1</v>
      </c>
      <c r="K399" s="8">
        <v>9</v>
      </c>
      <c r="L399" s="8">
        <f>K399*4200</f>
        <v>37800</v>
      </c>
      <c r="M399" s="8"/>
      <c r="N399" s="8"/>
      <c r="O399" s="65"/>
      <c r="P399" s="292"/>
    </row>
    <row r="400" spans="1:16" ht="41.25" customHeight="1">
      <c r="A400" s="299"/>
      <c r="B400" s="286"/>
      <c r="C400" s="201"/>
      <c r="D400" s="236"/>
      <c r="E400" s="200"/>
      <c r="F400" s="200"/>
      <c r="G400" s="200"/>
      <c r="H400" s="236"/>
      <c r="I400" s="8" t="s">
        <v>195</v>
      </c>
      <c r="J400" s="8">
        <v>4</v>
      </c>
      <c r="K400" s="8">
        <v>150</v>
      </c>
      <c r="L400" s="8"/>
      <c r="M400" s="8"/>
      <c r="N400" s="8"/>
      <c r="O400" s="65"/>
      <c r="P400" s="292"/>
    </row>
    <row r="401" spans="1:16" ht="30" customHeight="1" thickBot="1">
      <c r="A401" s="291"/>
      <c r="B401" s="281"/>
      <c r="C401" s="283"/>
      <c r="D401" s="277"/>
      <c r="E401" s="279"/>
      <c r="F401" s="279"/>
      <c r="G401" s="279"/>
      <c r="H401" s="277"/>
      <c r="I401" s="66"/>
      <c r="J401" s="66">
        <v>2</v>
      </c>
      <c r="K401" s="66"/>
      <c r="L401" s="66">
        <f>K401*442</f>
        <v>0</v>
      </c>
      <c r="M401" s="66"/>
      <c r="N401" s="66"/>
      <c r="O401" s="74"/>
      <c r="P401" s="292"/>
    </row>
    <row r="402" spans="1:16" ht="49.5" customHeight="1">
      <c r="A402" s="290">
        <v>37</v>
      </c>
      <c r="B402" s="280" t="s">
        <v>146</v>
      </c>
      <c r="C402" s="282">
        <v>5945.2</v>
      </c>
      <c r="D402" s="276">
        <v>-20042.46</v>
      </c>
      <c r="E402" s="278">
        <f>C402*0.79*12</f>
        <v>56360.496</v>
      </c>
      <c r="F402" s="278">
        <f>E402*10%</f>
        <v>5636.0496</v>
      </c>
      <c r="G402" s="278">
        <f>E402-F402</f>
        <v>50724.4464</v>
      </c>
      <c r="H402" s="276">
        <f>D402+G402</f>
        <v>30681.9864</v>
      </c>
      <c r="I402" s="63" t="s">
        <v>199</v>
      </c>
      <c r="J402" s="63"/>
      <c r="K402" s="63">
        <v>20</v>
      </c>
      <c r="L402" s="63">
        <f>K402*442</f>
        <v>8840</v>
      </c>
      <c r="M402" s="63"/>
      <c r="N402" s="63"/>
      <c r="O402" s="64"/>
      <c r="P402" s="292" t="e">
        <f>H402-L402-L403-#REF!-#REF!-#REF!-#REF!-#REF!-#REF!</f>
        <v>#REF!</v>
      </c>
    </row>
    <row r="403" spans="1:16" ht="30" customHeight="1" thickBot="1">
      <c r="A403" s="291"/>
      <c r="B403" s="281"/>
      <c r="C403" s="283"/>
      <c r="D403" s="277"/>
      <c r="E403" s="279"/>
      <c r="F403" s="279"/>
      <c r="G403" s="279"/>
      <c r="H403" s="277"/>
      <c r="I403" s="66" t="s">
        <v>195</v>
      </c>
      <c r="J403" s="66"/>
      <c r="K403" s="66">
        <v>78</v>
      </c>
      <c r="L403" s="66">
        <f>K403*270</f>
        <v>21060</v>
      </c>
      <c r="M403" s="66"/>
      <c r="N403" s="66"/>
      <c r="O403" s="67"/>
      <c r="P403" s="292"/>
    </row>
    <row r="404" spans="1:16" ht="30" customHeight="1">
      <c r="A404" s="85"/>
      <c r="B404" s="86" t="s">
        <v>48</v>
      </c>
      <c r="C404" s="84">
        <f aca="true" t="shared" si="3" ref="C404:H404">SUM(C303:C403)</f>
        <v>429598.19999999995</v>
      </c>
      <c r="D404" s="84">
        <f t="shared" si="3"/>
        <v>1722996.11</v>
      </c>
      <c r="E404" s="84">
        <f t="shared" si="3"/>
        <v>4072590.9359999993</v>
      </c>
      <c r="F404" s="84">
        <f t="shared" si="3"/>
        <v>407259.0936</v>
      </c>
      <c r="G404" s="84">
        <f t="shared" si="3"/>
        <v>3665331.8423999995</v>
      </c>
      <c r="H404" s="84">
        <f t="shared" si="3"/>
        <v>5388327.952399999</v>
      </c>
      <c r="I404" s="88"/>
      <c r="J404" s="88"/>
      <c r="K404" s="89"/>
      <c r="L404" s="90">
        <f>SUM(L303:L403)</f>
        <v>1511091.1600000001</v>
      </c>
      <c r="M404" s="90"/>
      <c r="N404" s="90"/>
      <c r="O404" s="91"/>
      <c r="P404" s="17" t="e">
        <f>SUM(P303:P403)</f>
        <v>#REF!</v>
      </c>
    </row>
    <row r="405" spans="1:16" ht="30" customHeight="1" thickBot="1">
      <c r="A405" s="227" t="s">
        <v>147</v>
      </c>
      <c r="B405" s="227"/>
      <c r="C405" s="227"/>
      <c r="D405" s="227"/>
      <c r="E405" s="227"/>
      <c r="F405" s="227"/>
      <c r="G405" s="227"/>
      <c r="H405" s="227"/>
      <c r="I405" s="227"/>
      <c r="J405" s="227"/>
      <c r="K405" s="227"/>
      <c r="L405" s="227"/>
      <c r="M405" s="227"/>
      <c r="N405" s="227"/>
      <c r="O405" s="227"/>
      <c r="P405" s="238"/>
    </row>
    <row r="406" spans="1:16" ht="30" customHeight="1" thickBot="1">
      <c r="A406" s="68">
        <v>1</v>
      </c>
      <c r="B406" s="75" t="s">
        <v>148</v>
      </c>
      <c r="C406" s="112">
        <v>6082.2</v>
      </c>
      <c r="D406" s="71">
        <v>31689.55</v>
      </c>
      <c r="E406" s="71">
        <f>C406*0.79*12</f>
        <v>57659.256</v>
      </c>
      <c r="F406" s="71">
        <f>E406*10%</f>
        <v>5765.9256000000005</v>
      </c>
      <c r="G406" s="71">
        <f>E406-F406</f>
        <v>51893.3304</v>
      </c>
      <c r="H406" s="71">
        <f>D406+G406</f>
        <v>83582.8804</v>
      </c>
      <c r="I406" s="71" t="s">
        <v>474</v>
      </c>
      <c r="J406" s="71">
        <v>17</v>
      </c>
      <c r="K406" s="71"/>
      <c r="L406" s="71">
        <v>144671.94</v>
      </c>
      <c r="M406" s="71"/>
      <c r="N406" s="71"/>
      <c r="O406" s="72" t="s">
        <v>475</v>
      </c>
      <c r="P406" s="62" t="e">
        <f>H406-L406-#REF!-#REF!-#REF!-#REF!-#REF!-#REF!-#REF!</f>
        <v>#REF!</v>
      </c>
    </row>
    <row r="407" spans="1:16" ht="30" customHeight="1" thickBot="1">
      <c r="A407" s="68">
        <v>2</v>
      </c>
      <c r="B407" s="75" t="s">
        <v>149</v>
      </c>
      <c r="C407" s="112">
        <v>6009.2</v>
      </c>
      <c r="D407" s="71">
        <v>36627.51</v>
      </c>
      <c r="E407" s="71">
        <f>C407*0.79*12</f>
        <v>56967.216</v>
      </c>
      <c r="F407" s="71">
        <f>E407*10%</f>
        <v>5696.721600000001</v>
      </c>
      <c r="G407" s="71">
        <f>E407-F407</f>
        <v>51270.494399999996</v>
      </c>
      <c r="H407" s="71">
        <f>D407+G407</f>
        <v>87898.0044</v>
      </c>
      <c r="I407" s="71" t="s">
        <v>457</v>
      </c>
      <c r="J407" s="71"/>
      <c r="K407" s="71"/>
      <c r="L407" s="71"/>
      <c r="M407" s="71"/>
      <c r="N407" s="71"/>
      <c r="O407" s="72"/>
      <c r="P407" s="62" t="e">
        <f>H407-L407-#REF!-#REF!-#REF!-#REF!-#REF!-#REF!-#REF!</f>
        <v>#REF!</v>
      </c>
    </row>
    <row r="408" spans="1:16" ht="30" customHeight="1" thickBot="1">
      <c r="A408" s="113">
        <v>3</v>
      </c>
      <c r="B408" s="111" t="s">
        <v>150</v>
      </c>
      <c r="C408" s="114">
        <v>5990.7</v>
      </c>
      <c r="D408" s="92">
        <v>34565.63</v>
      </c>
      <c r="E408" s="92">
        <f>C408*0.79*12</f>
        <v>56791.836</v>
      </c>
      <c r="F408" s="92">
        <f>E408*10%</f>
        <v>5679.1836</v>
      </c>
      <c r="G408" s="92">
        <f>E408-F408</f>
        <v>51112.652400000006</v>
      </c>
      <c r="H408" s="92">
        <f>D408+G408</f>
        <v>85678.2824</v>
      </c>
      <c r="I408" s="92" t="s">
        <v>457</v>
      </c>
      <c r="J408" s="92"/>
      <c r="K408" s="92"/>
      <c r="L408" s="92"/>
      <c r="M408" s="92"/>
      <c r="N408" s="92"/>
      <c r="O408" s="117"/>
      <c r="P408" s="62" t="e">
        <f>H408-L408-#REF!-#REF!-#REF!-#REF!-#REF!-#REF!-#REF!</f>
        <v>#REF!</v>
      </c>
    </row>
    <row r="409" spans="1:16" ht="42" customHeight="1">
      <c r="A409" s="302">
        <v>4</v>
      </c>
      <c r="B409" s="300" t="s">
        <v>151</v>
      </c>
      <c r="C409" s="294">
        <v>8129.4</v>
      </c>
      <c r="D409" s="276">
        <v>59032.12</v>
      </c>
      <c r="E409" s="276">
        <f>C409*0.79*12</f>
        <v>77066.712</v>
      </c>
      <c r="F409" s="276">
        <f>E409*10%</f>
        <v>7706.671200000001</v>
      </c>
      <c r="G409" s="276">
        <f>E409-F409</f>
        <v>69360.0408</v>
      </c>
      <c r="H409" s="276">
        <f>D409+G409</f>
        <v>128392.16080000001</v>
      </c>
      <c r="I409" s="63" t="s">
        <v>195</v>
      </c>
      <c r="J409" s="63">
        <v>4</v>
      </c>
      <c r="K409" s="63">
        <v>184</v>
      </c>
      <c r="L409" s="63">
        <f>K409*270</f>
        <v>49680</v>
      </c>
      <c r="M409" s="63"/>
      <c r="N409" s="63"/>
      <c r="O409" s="64"/>
      <c r="P409" s="292" t="e">
        <f>H409-L409-L410-L411-#REF!-#REF!-#REF!-#REF!-#REF!</f>
        <v>#REF!</v>
      </c>
    </row>
    <row r="410" spans="1:16" ht="54" customHeight="1">
      <c r="A410" s="310"/>
      <c r="B410" s="185"/>
      <c r="C410" s="191"/>
      <c r="D410" s="236"/>
      <c r="E410" s="236"/>
      <c r="F410" s="236"/>
      <c r="G410" s="236"/>
      <c r="H410" s="236"/>
      <c r="I410" s="8" t="s">
        <v>330</v>
      </c>
      <c r="J410" s="8">
        <v>5</v>
      </c>
      <c r="K410" s="8">
        <v>24</v>
      </c>
      <c r="L410" s="8">
        <f>K410*410</f>
        <v>9840</v>
      </c>
      <c r="M410" s="8"/>
      <c r="N410" s="8"/>
      <c r="O410" s="65"/>
      <c r="P410" s="292"/>
    </row>
    <row r="411" spans="1:16" ht="30" customHeight="1" thickBot="1">
      <c r="A411" s="303"/>
      <c r="B411" s="301"/>
      <c r="C411" s="295"/>
      <c r="D411" s="277"/>
      <c r="E411" s="277"/>
      <c r="F411" s="277"/>
      <c r="G411" s="277"/>
      <c r="H411" s="277"/>
      <c r="I411" s="66" t="s">
        <v>199</v>
      </c>
      <c r="J411" s="66">
        <v>2</v>
      </c>
      <c r="K411" s="66">
        <v>150</v>
      </c>
      <c r="L411" s="66">
        <f>K411*442</f>
        <v>66300</v>
      </c>
      <c r="M411" s="66"/>
      <c r="N411" s="66"/>
      <c r="O411" s="67"/>
      <c r="P411" s="292"/>
    </row>
    <row r="412" spans="1:16" ht="45" customHeight="1">
      <c r="A412" s="302">
        <v>5</v>
      </c>
      <c r="B412" s="300" t="s">
        <v>152</v>
      </c>
      <c r="C412" s="294">
        <v>5993.5</v>
      </c>
      <c r="D412" s="276">
        <v>28065.33</v>
      </c>
      <c r="E412" s="276">
        <f>C412*0.79*12</f>
        <v>56818.38</v>
      </c>
      <c r="F412" s="276">
        <f>E412*10%</f>
        <v>5681.838</v>
      </c>
      <c r="G412" s="276">
        <f>E412-F412</f>
        <v>51136.542</v>
      </c>
      <c r="H412" s="276">
        <f>D412+G412</f>
        <v>79201.872</v>
      </c>
      <c r="I412" s="63" t="s">
        <v>380</v>
      </c>
      <c r="J412" s="63">
        <v>14</v>
      </c>
      <c r="K412" s="63"/>
      <c r="L412" s="63">
        <v>5924.19</v>
      </c>
      <c r="M412" s="63"/>
      <c r="N412" s="63"/>
      <c r="O412" s="64"/>
      <c r="P412" s="292" t="e">
        <f>H412-L412-L413-#REF!-#REF!-#REF!-#REF!-#REF!-#REF!</f>
        <v>#REF!</v>
      </c>
    </row>
    <row r="413" spans="1:16" ht="30" customHeight="1" thickBot="1">
      <c r="A413" s="303"/>
      <c r="B413" s="301"/>
      <c r="C413" s="295"/>
      <c r="D413" s="277"/>
      <c r="E413" s="277"/>
      <c r="F413" s="277"/>
      <c r="G413" s="277"/>
      <c r="H413" s="277"/>
      <c r="I413" s="66" t="s">
        <v>456</v>
      </c>
      <c r="J413" s="66"/>
      <c r="K413" s="66">
        <v>1</v>
      </c>
      <c r="L413" s="66">
        <v>3026.56</v>
      </c>
      <c r="M413" s="66"/>
      <c r="N413" s="66"/>
      <c r="O413" s="67"/>
      <c r="P413" s="292"/>
    </row>
    <row r="414" spans="1:16" ht="30" customHeight="1" thickBot="1">
      <c r="A414" s="115">
        <v>6</v>
      </c>
      <c r="B414" s="116" t="s">
        <v>153</v>
      </c>
      <c r="C414" s="100">
        <v>6008.8</v>
      </c>
      <c r="D414" s="83">
        <v>34014.15</v>
      </c>
      <c r="E414" s="83">
        <f>C414*0.79*12</f>
        <v>56963.424</v>
      </c>
      <c r="F414" s="83">
        <f>E414*10%</f>
        <v>5696.3424</v>
      </c>
      <c r="G414" s="83">
        <f>E414-F414</f>
        <v>51267.0816</v>
      </c>
      <c r="H414" s="83">
        <f>D414+G414</f>
        <v>85281.2316</v>
      </c>
      <c r="I414" s="83"/>
      <c r="J414" s="83"/>
      <c r="K414" s="83"/>
      <c r="L414" s="83"/>
      <c r="M414" s="83"/>
      <c r="N414" s="83"/>
      <c r="O414" s="101" t="s">
        <v>453</v>
      </c>
      <c r="P414" s="62" t="e">
        <f>H414-L414-#REF!-#REF!-#REF!-#REF!-#REF!-#REF!-#REF!</f>
        <v>#REF!</v>
      </c>
    </row>
    <row r="415" spans="1:16" ht="45" customHeight="1">
      <c r="A415" s="290">
        <v>7</v>
      </c>
      <c r="B415" s="280" t="s">
        <v>154</v>
      </c>
      <c r="C415" s="284">
        <v>20084.9</v>
      </c>
      <c r="D415" s="276">
        <v>72638.62</v>
      </c>
      <c r="E415" s="278">
        <f>C415*0.79*12</f>
        <v>190404.852</v>
      </c>
      <c r="F415" s="278">
        <f>E415*10%</f>
        <v>19040.485200000003</v>
      </c>
      <c r="G415" s="278">
        <f>E415-F415</f>
        <v>171364.36680000002</v>
      </c>
      <c r="H415" s="276">
        <f>D415+G415</f>
        <v>244002.9868</v>
      </c>
      <c r="I415" s="63" t="s">
        <v>199</v>
      </c>
      <c r="J415" s="63">
        <v>2</v>
      </c>
      <c r="K415" s="63">
        <v>70</v>
      </c>
      <c r="L415" s="63">
        <f>K415*442</f>
        <v>30940</v>
      </c>
      <c r="M415" s="63"/>
      <c r="N415" s="63"/>
      <c r="O415" s="64"/>
      <c r="P415" s="292" t="e">
        <f>H415-L415-L416-L417-#REF!-#REF!-#REF!-#REF!-#REF!</f>
        <v>#REF!</v>
      </c>
    </row>
    <row r="416" spans="1:16" ht="59.25" customHeight="1">
      <c r="A416" s="299"/>
      <c r="B416" s="286"/>
      <c r="C416" s="202"/>
      <c r="D416" s="236"/>
      <c r="E416" s="200"/>
      <c r="F416" s="200"/>
      <c r="G416" s="200"/>
      <c r="H416" s="236"/>
      <c r="I416" s="8" t="s">
        <v>195</v>
      </c>
      <c r="J416" s="8">
        <v>4</v>
      </c>
      <c r="K416" s="8">
        <v>150</v>
      </c>
      <c r="L416" s="8"/>
      <c r="M416" s="8"/>
      <c r="N416" s="8"/>
      <c r="O416" s="65"/>
      <c r="P416" s="292"/>
    </row>
    <row r="417" spans="1:16" ht="30" customHeight="1" thickBot="1">
      <c r="A417" s="291"/>
      <c r="B417" s="281"/>
      <c r="C417" s="285"/>
      <c r="D417" s="277"/>
      <c r="E417" s="279"/>
      <c r="F417" s="279"/>
      <c r="G417" s="279"/>
      <c r="H417" s="277"/>
      <c r="I417" s="66" t="s">
        <v>221</v>
      </c>
      <c r="J417" s="66">
        <v>4</v>
      </c>
      <c r="K417" s="66">
        <v>74</v>
      </c>
      <c r="L417" s="66">
        <f>K417*270</f>
        <v>19980</v>
      </c>
      <c r="M417" s="66"/>
      <c r="N417" s="66"/>
      <c r="O417" s="67"/>
      <c r="P417" s="292"/>
    </row>
    <row r="418" spans="1:16" ht="45" customHeight="1" thickBot="1">
      <c r="A418" s="68">
        <v>8</v>
      </c>
      <c r="B418" s="75" t="s">
        <v>155</v>
      </c>
      <c r="C418" s="112">
        <v>8190</v>
      </c>
      <c r="D418" s="71">
        <v>31186.65</v>
      </c>
      <c r="E418" s="71">
        <f>C418*0.79*12</f>
        <v>77641.20000000001</v>
      </c>
      <c r="F418" s="71">
        <f>E418*10%</f>
        <v>7764.120000000002</v>
      </c>
      <c r="G418" s="71">
        <f>E418-F418</f>
        <v>69877.08000000002</v>
      </c>
      <c r="H418" s="71">
        <f>D418+G418</f>
        <v>101063.73000000001</v>
      </c>
      <c r="I418" s="71" t="s">
        <v>457</v>
      </c>
      <c r="J418" s="71"/>
      <c r="K418" s="71"/>
      <c r="L418" s="71"/>
      <c r="M418" s="71"/>
      <c r="N418" s="71"/>
      <c r="O418" s="72"/>
      <c r="P418" s="62" t="e">
        <f>H418-L418-#REF!-#REF!-#REF!-#REF!-#REF!-#REF!-#REF!</f>
        <v>#REF!</v>
      </c>
    </row>
    <row r="419" spans="1:16" ht="30" customHeight="1">
      <c r="A419" s="85"/>
      <c r="B419" s="86" t="s">
        <v>48</v>
      </c>
      <c r="C419" s="102">
        <f aca="true" t="shared" si="4" ref="C419:H419">SUM(C406:C418)</f>
        <v>66488.70000000001</v>
      </c>
      <c r="D419" s="84">
        <f t="shared" si="4"/>
        <v>327819.56000000006</v>
      </c>
      <c r="E419" s="84">
        <f t="shared" si="4"/>
        <v>630312.8759999999</v>
      </c>
      <c r="F419" s="84">
        <f t="shared" si="4"/>
        <v>63031.28760000001</v>
      </c>
      <c r="G419" s="84">
        <f t="shared" si="4"/>
        <v>567281.5884</v>
      </c>
      <c r="H419" s="84">
        <f t="shared" si="4"/>
        <v>895101.1484000001</v>
      </c>
      <c r="I419" s="88"/>
      <c r="J419" s="88"/>
      <c r="K419" s="89"/>
      <c r="L419" s="84">
        <f>SUM(L406:L418)</f>
        <v>330362.69</v>
      </c>
      <c r="M419" s="90"/>
      <c r="N419" s="90"/>
      <c r="O419" s="91"/>
      <c r="P419" s="17" t="e">
        <f>SUM(P406:P418)</f>
        <v>#REF!</v>
      </c>
    </row>
    <row r="420" spans="1:16" ht="30" customHeight="1" thickBot="1">
      <c r="A420" s="227" t="s">
        <v>156</v>
      </c>
      <c r="B420" s="227"/>
      <c r="C420" s="227"/>
      <c r="D420" s="227"/>
      <c r="E420" s="227"/>
      <c r="F420" s="227"/>
      <c r="G420" s="227"/>
      <c r="H420" s="227"/>
      <c r="I420" s="227"/>
      <c r="J420" s="227"/>
      <c r="K420" s="227"/>
      <c r="L420" s="227"/>
      <c r="M420" s="227"/>
      <c r="N420" s="227"/>
      <c r="O420" s="227"/>
      <c r="P420" s="238"/>
    </row>
    <row r="421" spans="1:16" ht="36" customHeight="1">
      <c r="A421" s="290">
        <v>1</v>
      </c>
      <c r="B421" s="280" t="s">
        <v>157</v>
      </c>
      <c r="C421" s="284">
        <v>14210.8</v>
      </c>
      <c r="D421" s="276">
        <v>8171.88</v>
      </c>
      <c r="E421" s="278">
        <f>C421*0.79*12</f>
        <v>134718.384</v>
      </c>
      <c r="F421" s="278">
        <f>E421*10%</f>
        <v>13471.8384</v>
      </c>
      <c r="G421" s="278">
        <f>E421-F421</f>
        <v>121246.54559999998</v>
      </c>
      <c r="H421" s="276">
        <f>D421+G421</f>
        <v>129418.42559999999</v>
      </c>
      <c r="I421" s="63" t="s">
        <v>195</v>
      </c>
      <c r="J421" s="63">
        <v>4</v>
      </c>
      <c r="K421" s="63">
        <v>82</v>
      </c>
      <c r="L421" s="63">
        <f>K421*270</f>
        <v>22140</v>
      </c>
      <c r="M421" s="63"/>
      <c r="N421" s="63"/>
      <c r="O421" s="64"/>
      <c r="P421" s="292" t="e">
        <f>H421-L421-L422-L423-L424-L425-#REF!-#REF!-#REF!</f>
        <v>#REF!</v>
      </c>
    </row>
    <row r="422" spans="1:16" ht="39" customHeight="1">
      <c r="A422" s="299"/>
      <c r="B422" s="286"/>
      <c r="C422" s="202"/>
      <c r="D422" s="236"/>
      <c r="E422" s="200"/>
      <c r="F422" s="200"/>
      <c r="G422" s="200"/>
      <c r="H422" s="236"/>
      <c r="I422" s="8" t="s">
        <v>330</v>
      </c>
      <c r="J422" s="8">
        <v>5</v>
      </c>
      <c r="K422" s="8">
        <v>3.1</v>
      </c>
      <c r="L422" s="8">
        <f>K422*410</f>
        <v>1271</v>
      </c>
      <c r="M422" s="8"/>
      <c r="N422" s="8"/>
      <c r="O422" s="65"/>
      <c r="P422" s="292"/>
    </row>
    <row r="423" spans="1:16" ht="30" customHeight="1">
      <c r="A423" s="299"/>
      <c r="B423" s="286"/>
      <c r="C423" s="202"/>
      <c r="D423" s="236"/>
      <c r="E423" s="200"/>
      <c r="F423" s="200"/>
      <c r="G423" s="200"/>
      <c r="H423" s="236"/>
      <c r="I423" s="8" t="s">
        <v>198</v>
      </c>
      <c r="J423" s="8">
        <v>10</v>
      </c>
      <c r="K423" s="8">
        <v>6</v>
      </c>
      <c r="L423" s="8">
        <f>K423*1790</f>
        <v>10740</v>
      </c>
      <c r="M423" s="8"/>
      <c r="N423" s="8"/>
      <c r="O423" s="65"/>
      <c r="P423" s="292"/>
    </row>
    <row r="424" spans="1:16" ht="30" customHeight="1">
      <c r="A424" s="299"/>
      <c r="B424" s="286"/>
      <c r="C424" s="202"/>
      <c r="D424" s="236"/>
      <c r="E424" s="200"/>
      <c r="F424" s="200"/>
      <c r="G424" s="200"/>
      <c r="H424" s="236"/>
      <c r="I424" s="8" t="s">
        <v>216</v>
      </c>
      <c r="J424" s="8">
        <v>16</v>
      </c>
      <c r="K424" s="8">
        <v>1</v>
      </c>
      <c r="L424" s="8"/>
      <c r="M424" s="8"/>
      <c r="N424" s="8"/>
      <c r="O424" s="65" t="s">
        <v>258</v>
      </c>
      <c r="P424" s="292"/>
    </row>
    <row r="425" spans="1:16" ht="30" customHeight="1" thickBot="1">
      <c r="A425" s="291"/>
      <c r="B425" s="281"/>
      <c r="C425" s="285"/>
      <c r="D425" s="277"/>
      <c r="E425" s="279"/>
      <c r="F425" s="279"/>
      <c r="G425" s="279"/>
      <c r="H425" s="277"/>
      <c r="I425" s="66" t="s">
        <v>207</v>
      </c>
      <c r="J425" s="66">
        <v>8</v>
      </c>
      <c r="K425" s="66">
        <v>100</v>
      </c>
      <c r="L425" s="66">
        <f>K425*561</f>
        <v>56100</v>
      </c>
      <c r="M425" s="66"/>
      <c r="N425" s="66"/>
      <c r="O425" s="67"/>
      <c r="P425" s="292"/>
    </row>
    <row r="426" spans="1:16" ht="30" customHeight="1">
      <c r="A426" s="290">
        <v>2</v>
      </c>
      <c r="B426" s="280" t="s">
        <v>158</v>
      </c>
      <c r="C426" s="284">
        <v>12586.3</v>
      </c>
      <c r="D426" s="276">
        <v>28522.45</v>
      </c>
      <c r="E426" s="278">
        <f>C426*0.79*12</f>
        <v>119318.124</v>
      </c>
      <c r="F426" s="278">
        <f>E426*10%</f>
        <v>11931.8124</v>
      </c>
      <c r="G426" s="278">
        <f>E426-F426</f>
        <v>107386.3116</v>
      </c>
      <c r="H426" s="276">
        <f>D426+G426</f>
        <v>135908.7616</v>
      </c>
      <c r="I426" s="63" t="s">
        <v>199</v>
      </c>
      <c r="J426" s="63">
        <v>2</v>
      </c>
      <c r="K426" s="63">
        <v>60</v>
      </c>
      <c r="L426" s="63">
        <f>K426*442</f>
        <v>26520</v>
      </c>
      <c r="M426" s="63"/>
      <c r="N426" s="63"/>
      <c r="O426" s="64"/>
      <c r="P426" s="292" t="e">
        <f>H426-L426-L427-L428-L429-L430-#REF!-#REF!-#REF!</f>
        <v>#REF!</v>
      </c>
    </row>
    <row r="427" spans="1:16" ht="30" customHeight="1">
      <c r="A427" s="299"/>
      <c r="B427" s="286"/>
      <c r="C427" s="202"/>
      <c r="D427" s="236"/>
      <c r="E427" s="200"/>
      <c r="F427" s="200"/>
      <c r="G427" s="200"/>
      <c r="H427" s="236"/>
      <c r="I427" s="8" t="s">
        <v>216</v>
      </c>
      <c r="J427" s="8">
        <v>16</v>
      </c>
      <c r="K427" s="8">
        <v>1</v>
      </c>
      <c r="L427" s="8"/>
      <c r="M427" s="8"/>
      <c r="N427" s="8"/>
      <c r="O427" s="65" t="s">
        <v>320</v>
      </c>
      <c r="P427" s="292"/>
    </row>
    <row r="428" spans="1:16" ht="44.25" customHeight="1">
      <c r="A428" s="299"/>
      <c r="B428" s="286"/>
      <c r="C428" s="202"/>
      <c r="D428" s="236"/>
      <c r="E428" s="200"/>
      <c r="F428" s="200"/>
      <c r="G428" s="200"/>
      <c r="H428" s="236"/>
      <c r="I428" s="8" t="s">
        <v>381</v>
      </c>
      <c r="J428" s="8">
        <v>2</v>
      </c>
      <c r="K428" s="8" t="s">
        <v>382</v>
      </c>
      <c r="L428" s="8">
        <v>6795.03</v>
      </c>
      <c r="M428" s="8"/>
      <c r="N428" s="8"/>
      <c r="O428" s="65" t="s">
        <v>268</v>
      </c>
      <c r="P428" s="292"/>
    </row>
    <row r="429" spans="1:16" ht="48" customHeight="1">
      <c r="A429" s="299"/>
      <c r="B429" s="286"/>
      <c r="C429" s="202"/>
      <c r="D429" s="236"/>
      <c r="E429" s="200"/>
      <c r="F429" s="200"/>
      <c r="G429" s="200"/>
      <c r="H429" s="236"/>
      <c r="I429" s="8" t="s">
        <v>195</v>
      </c>
      <c r="J429" s="8">
        <v>4</v>
      </c>
      <c r="K429" s="8">
        <v>90</v>
      </c>
      <c r="L429" s="8">
        <f>K429*270</f>
        <v>24300</v>
      </c>
      <c r="M429" s="8"/>
      <c r="N429" s="8"/>
      <c r="O429" s="65"/>
      <c r="P429" s="292"/>
    </row>
    <row r="430" spans="1:16" ht="42.75" customHeight="1" thickBot="1">
      <c r="A430" s="291"/>
      <c r="B430" s="281"/>
      <c r="C430" s="285"/>
      <c r="D430" s="277"/>
      <c r="E430" s="279"/>
      <c r="F430" s="279"/>
      <c r="G430" s="279"/>
      <c r="H430" s="277"/>
      <c r="I430" s="66" t="s">
        <v>207</v>
      </c>
      <c r="J430" s="66">
        <v>8</v>
      </c>
      <c r="K430" s="66">
        <v>20</v>
      </c>
      <c r="L430" s="66">
        <f>K430*561</f>
        <v>11220</v>
      </c>
      <c r="M430" s="66"/>
      <c r="N430" s="66"/>
      <c r="O430" s="67"/>
      <c r="P430" s="292"/>
    </row>
    <row r="431" spans="1:16" ht="30" customHeight="1">
      <c r="A431" s="290">
        <v>3</v>
      </c>
      <c r="B431" s="280" t="s">
        <v>159</v>
      </c>
      <c r="C431" s="284">
        <v>31428.4</v>
      </c>
      <c r="D431" s="276">
        <v>119982.31</v>
      </c>
      <c r="E431" s="278">
        <f>C431*0.79*12</f>
        <v>297941.232</v>
      </c>
      <c r="F431" s="278">
        <f>E431*10%</f>
        <v>29794.1232</v>
      </c>
      <c r="G431" s="278">
        <f>E431-F431</f>
        <v>268147.10880000005</v>
      </c>
      <c r="H431" s="276">
        <f>D431+G431</f>
        <v>388129.41880000004</v>
      </c>
      <c r="I431" s="63" t="s">
        <v>199</v>
      </c>
      <c r="J431" s="63">
        <v>2</v>
      </c>
      <c r="K431" s="63">
        <v>150</v>
      </c>
      <c r="L431" s="63">
        <f>K431*442</f>
        <v>66300</v>
      </c>
      <c r="M431" s="63"/>
      <c r="N431" s="63"/>
      <c r="O431" s="64"/>
      <c r="P431" s="292" t="e">
        <f>H431-L431-L432-L433-L434-#REF!-#REF!-#REF!-#REF!</f>
        <v>#REF!</v>
      </c>
    </row>
    <row r="432" spans="1:16" ht="48.75" customHeight="1">
      <c r="A432" s="299"/>
      <c r="B432" s="286"/>
      <c r="C432" s="202"/>
      <c r="D432" s="236"/>
      <c r="E432" s="200"/>
      <c r="F432" s="200"/>
      <c r="G432" s="200"/>
      <c r="H432" s="236"/>
      <c r="I432" s="8" t="s">
        <v>195</v>
      </c>
      <c r="J432" s="8">
        <v>4</v>
      </c>
      <c r="K432" s="8">
        <v>60</v>
      </c>
      <c r="L432" s="8">
        <f>K432*270</f>
        <v>16200</v>
      </c>
      <c r="M432" s="8"/>
      <c r="N432" s="8"/>
      <c r="O432" s="65"/>
      <c r="P432" s="292"/>
    </row>
    <row r="433" spans="1:16" ht="39.75" customHeight="1">
      <c r="A433" s="299"/>
      <c r="B433" s="286"/>
      <c r="C433" s="202"/>
      <c r="D433" s="236"/>
      <c r="E433" s="200"/>
      <c r="F433" s="200"/>
      <c r="G433" s="200"/>
      <c r="H433" s="236"/>
      <c r="I433" s="8" t="s">
        <v>330</v>
      </c>
      <c r="J433" s="8">
        <v>5</v>
      </c>
      <c r="K433" s="8">
        <v>3.1</v>
      </c>
      <c r="L433" s="8">
        <f>K433*410</f>
        <v>1271</v>
      </c>
      <c r="M433" s="8"/>
      <c r="N433" s="8"/>
      <c r="O433" s="65"/>
      <c r="P433" s="292"/>
    </row>
    <row r="434" spans="1:16" ht="30" customHeight="1" thickBot="1">
      <c r="A434" s="291"/>
      <c r="B434" s="281"/>
      <c r="C434" s="285"/>
      <c r="D434" s="277"/>
      <c r="E434" s="279"/>
      <c r="F434" s="279"/>
      <c r="G434" s="279"/>
      <c r="H434" s="277"/>
      <c r="I434" s="66" t="s">
        <v>386</v>
      </c>
      <c r="J434" s="66">
        <v>15</v>
      </c>
      <c r="K434" s="66">
        <v>1</v>
      </c>
      <c r="L434" s="66"/>
      <c r="M434" s="66"/>
      <c r="N434" s="66"/>
      <c r="O434" s="67" t="s">
        <v>387</v>
      </c>
      <c r="P434" s="292"/>
    </row>
    <row r="435" spans="1:16" ht="30" customHeight="1">
      <c r="A435" s="290">
        <v>4</v>
      </c>
      <c r="B435" s="280" t="s">
        <v>160</v>
      </c>
      <c r="C435" s="284">
        <v>12544.3</v>
      </c>
      <c r="D435" s="276">
        <v>23701.58</v>
      </c>
      <c r="E435" s="278">
        <f>C435*0.79*12</f>
        <v>118919.96399999999</v>
      </c>
      <c r="F435" s="278">
        <f>E435*10%</f>
        <v>11891.9964</v>
      </c>
      <c r="G435" s="278">
        <f>E435-F435</f>
        <v>107027.96759999999</v>
      </c>
      <c r="H435" s="276">
        <f>D435+G435</f>
        <v>130729.54759999999</v>
      </c>
      <c r="I435" s="63" t="s">
        <v>199</v>
      </c>
      <c r="J435" s="63">
        <v>2</v>
      </c>
      <c r="K435" s="63">
        <v>30</v>
      </c>
      <c r="L435" s="63">
        <f>K435*442</f>
        <v>13260</v>
      </c>
      <c r="M435" s="63"/>
      <c r="N435" s="63"/>
      <c r="O435" s="64"/>
      <c r="P435" s="292" t="e">
        <f>H435-L435-L436-L437-#REF!-#REF!-#REF!-#REF!-#REF!</f>
        <v>#REF!</v>
      </c>
    </row>
    <row r="436" spans="1:16" ht="30" customHeight="1">
      <c r="A436" s="299"/>
      <c r="B436" s="286"/>
      <c r="C436" s="202"/>
      <c r="D436" s="236"/>
      <c r="E436" s="200"/>
      <c r="F436" s="200"/>
      <c r="G436" s="200"/>
      <c r="H436" s="236"/>
      <c r="I436" s="8" t="s">
        <v>195</v>
      </c>
      <c r="J436" s="8">
        <v>4</v>
      </c>
      <c r="K436" s="8">
        <v>140.5</v>
      </c>
      <c r="L436" s="8">
        <f>K436*270</f>
        <v>37935</v>
      </c>
      <c r="M436" s="8"/>
      <c r="N436" s="8"/>
      <c r="O436" s="65"/>
      <c r="P436" s="292"/>
    </row>
    <row r="437" spans="1:16" ht="30" customHeight="1" thickBot="1">
      <c r="A437" s="291"/>
      <c r="B437" s="281"/>
      <c r="C437" s="285"/>
      <c r="D437" s="277"/>
      <c r="E437" s="279"/>
      <c r="F437" s="279"/>
      <c r="G437" s="279"/>
      <c r="H437" s="277"/>
      <c r="I437" s="66" t="s">
        <v>384</v>
      </c>
      <c r="J437" s="66">
        <v>16</v>
      </c>
      <c r="K437" s="66"/>
      <c r="L437" s="66"/>
      <c r="M437" s="66"/>
      <c r="N437" s="66"/>
      <c r="O437" s="67" t="s">
        <v>385</v>
      </c>
      <c r="P437" s="292"/>
    </row>
    <row r="438" spans="1:16" ht="30" customHeight="1">
      <c r="A438" s="290">
        <v>5</v>
      </c>
      <c r="B438" s="280" t="s">
        <v>161</v>
      </c>
      <c r="C438" s="284">
        <v>6063.7</v>
      </c>
      <c r="D438" s="276">
        <v>31081.75</v>
      </c>
      <c r="E438" s="278">
        <f>C438*0.79*12</f>
        <v>57483.876000000004</v>
      </c>
      <c r="F438" s="278">
        <f>E438*10%</f>
        <v>5748.387600000001</v>
      </c>
      <c r="G438" s="278">
        <f>E438-F438</f>
        <v>51735.4884</v>
      </c>
      <c r="H438" s="276">
        <f>D438+G438</f>
        <v>82817.2384</v>
      </c>
      <c r="I438" s="63" t="s">
        <v>199</v>
      </c>
      <c r="J438" s="63">
        <v>2</v>
      </c>
      <c r="K438" s="63">
        <v>80</v>
      </c>
      <c r="L438" s="63">
        <f>K438*442</f>
        <v>35360</v>
      </c>
      <c r="M438" s="63"/>
      <c r="N438" s="63"/>
      <c r="O438" s="64"/>
      <c r="P438" s="292" t="e">
        <f>H438-L438-L439-#REF!-#REF!-#REF!-#REF!-#REF!-#REF!</f>
        <v>#REF!</v>
      </c>
    </row>
    <row r="439" spans="1:16" ht="30" customHeight="1" thickBot="1">
      <c r="A439" s="291"/>
      <c r="B439" s="281"/>
      <c r="C439" s="285"/>
      <c r="D439" s="277"/>
      <c r="E439" s="279"/>
      <c r="F439" s="279"/>
      <c r="G439" s="279"/>
      <c r="H439" s="277"/>
      <c r="I439" s="66" t="s">
        <v>456</v>
      </c>
      <c r="J439" s="66"/>
      <c r="K439" s="66">
        <v>1</v>
      </c>
      <c r="L439" s="66">
        <v>3026.56</v>
      </c>
      <c r="M439" s="66"/>
      <c r="N439" s="66"/>
      <c r="O439" s="67"/>
      <c r="P439" s="292"/>
    </row>
    <row r="440" spans="1:16" ht="30" customHeight="1">
      <c r="A440" s="290">
        <v>6</v>
      </c>
      <c r="B440" s="280" t="s">
        <v>162</v>
      </c>
      <c r="C440" s="284">
        <v>6084.2</v>
      </c>
      <c r="D440" s="276">
        <v>42534.21</v>
      </c>
      <c r="E440" s="278">
        <f>C440*0.79*12</f>
        <v>57678.216</v>
      </c>
      <c r="F440" s="278">
        <f>E440*10%</f>
        <v>5767.8216</v>
      </c>
      <c r="G440" s="278">
        <f>E440-F440</f>
        <v>51910.3944</v>
      </c>
      <c r="H440" s="276">
        <f>D440+G440</f>
        <v>94444.6044</v>
      </c>
      <c r="I440" s="63" t="s">
        <v>198</v>
      </c>
      <c r="J440" s="63">
        <v>10</v>
      </c>
      <c r="K440" s="63">
        <v>24</v>
      </c>
      <c r="L440" s="63">
        <v>36960</v>
      </c>
      <c r="M440" s="63"/>
      <c r="N440" s="63"/>
      <c r="O440" s="64" t="s">
        <v>399</v>
      </c>
      <c r="P440" s="292" t="e">
        <f>H440-L440-L441-L442-L443-#REF!-#REF!-#REF!-#REF!</f>
        <v>#REF!</v>
      </c>
    </row>
    <row r="441" spans="1:16" ht="30" customHeight="1">
      <c r="A441" s="299"/>
      <c r="B441" s="286"/>
      <c r="C441" s="202"/>
      <c r="D441" s="236"/>
      <c r="E441" s="200"/>
      <c r="F441" s="200"/>
      <c r="G441" s="200"/>
      <c r="H441" s="236"/>
      <c r="I441" s="8" t="s">
        <v>199</v>
      </c>
      <c r="J441" s="8">
        <v>2</v>
      </c>
      <c r="K441" s="8">
        <v>60</v>
      </c>
      <c r="L441" s="8">
        <f>K441*442</f>
        <v>26520</v>
      </c>
      <c r="M441" s="8"/>
      <c r="N441" s="8"/>
      <c r="O441" s="65"/>
      <c r="P441" s="292"/>
    </row>
    <row r="442" spans="1:16" ht="30" customHeight="1">
      <c r="A442" s="299"/>
      <c r="B442" s="286"/>
      <c r="C442" s="202"/>
      <c r="D442" s="236"/>
      <c r="E442" s="200"/>
      <c r="F442" s="200"/>
      <c r="G442" s="200"/>
      <c r="H442" s="236"/>
      <c r="I442" s="8" t="s">
        <v>195</v>
      </c>
      <c r="J442" s="8">
        <v>4</v>
      </c>
      <c r="K442" s="8">
        <v>20</v>
      </c>
      <c r="L442" s="8">
        <f>K442*270</f>
        <v>5400</v>
      </c>
      <c r="M442" s="8"/>
      <c r="N442" s="8"/>
      <c r="O442" s="65"/>
      <c r="P442" s="292"/>
    </row>
    <row r="443" spans="1:16" ht="30" customHeight="1" thickBot="1">
      <c r="A443" s="291"/>
      <c r="B443" s="281"/>
      <c r="C443" s="285"/>
      <c r="D443" s="277"/>
      <c r="E443" s="279"/>
      <c r="F443" s="279"/>
      <c r="G443" s="279"/>
      <c r="H443" s="277"/>
      <c r="I443" s="66" t="s">
        <v>456</v>
      </c>
      <c r="J443" s="66"/>
      <c r="K443" s="66">
        <v>1</v>
      </c>
      <c r="L443" s="66"/>
      <c r="M443" s="66"/>
      <c r="N443" s="66"/>
      <c r="O443" s="67"/>
      <c r="P443" s="292"/>
    </row>
    <row r="444" spans="1:16" ht="30" customHeight="1">
      <c r="A444" s="290">
        <v>7</v>
      </c>
      <c r="B444" s="280" t="s">
        <v>163</v>
      </c>
      <c r="C444" s="284">
        <v>6097.9</v>
      </c>
      <c r="D444" s="276">
        <v>20865.08</v>
      </c>
      <c r="E444" s="278">
        <f>C444*0.79*12</f>
        <v>57808.092000000004</v>
      </c>
      <c r="F444" s="278">
        <f>E444*10%</f>
        <v>5780.809200000001</v>
      </c>
      <c r="G444" s="278">
        <f>E444-F444</f>
        <v>52027.2828</v>
      </c>
      <c r="H444" s="276">
        <f>D444+G444</f>
        <v>72892.3628</v>
      </c>
      <c r="I444" s="63" t="s">
        <v>199</v>
      </c>
      <c r="J444" s="63">
        <v>2</v>
      </c>
      <c r="K444" s="63">
        <v>20</v>
      </c>
      <c r="L444" s="63">
        <f>K444*442</f>
        <v>8840</v>
      </c>
      <c r="M444" s="63"/>
      <c r="N444" s="63"/>
      <c r="O444" s="64"/>
      <c r="P444" s="292" t="e">
        <f>H444-L444-L445-L446-#REF!-#REF!-#REF!-#REF!-#REF!</f>
        <v>#REF!</v>
      </c>
    </row>
    <row r="445" spans="1:16" ht="30" customHeight="1">
      <c r="A445" s="299"/>
      <c r="B445" s="286"/>
      <c r="C445" s="202"/>
      <c r="D445" s="236"/>
      <c r="E445" s="200"/>
      <c r="F445" s="200"/>
      <c r="G445" s="200"/>
      <c r="H445" s="236"/>
      <c r="I445" s="8" t="s">
        <v>195</v>
      </c>
      <c r="J445" s="8">
        <v>4</v>
      </c>
      <c r="K445" s="8">
        <v>40</v>
      </c>
      <c r="L445" s="8">
        <f>K445*270</f>
        <v>10800</v>
      </c>
      <c r="M445" s="8"/>
      <c r="N445" s="8"/>
      <c r="O445" s="65"/>
      <c r="P445" s="292"/>
    </row>
    <row r="446" spans="1:16" ht="30" customHeight="1" thickBot="1">
      <c r="A446" s="291"/>
      <c r="B446" s="281"/>
      <c r="C446" s="285"/>
      <c r="D446" s="277"/>
      <c r="E446" s="279"/>
      <c r="F446" s="279"/>
      <c r="G446" s="279"/>
      <c r="H446" s="277"/>
      <c r="I446" s="66" t="s">
        <v>456</v>
      </c>
      <c r="J446" s="66"/>
      <c r="K446" s="66">
        <v>1</v>
      </c>
      <c r="L446" s="66"/>
      <c r="M446" s="66"/>
      <c r="N446" s="66"/>
      <c r="O446" s="67"/>
      <c r="P446" s="292"/>
    </row>
    <row r="447" spans="1:16" ht="30" customHeight="1">
      <c r="A447" s="290">
        <v>8</v>
      </c>
      <c r="B447" s="280" t="s">
        <v>164</v>
      </c>
      <c r="C447" s="284">
        <v>6056.4</v>
      </c>
      <c r="D447" s="276">
        <v>21808.33</v>
      </c>
      <c r="E447" s="278">
        <f>C447*0.79*12</f>
        <v>57414.67199999999</v>
      </c>
      <c r="F447" s="278">
        <f>E447*10%</f>
        <v>5741.467199999999</v>
      </c>
      <c r="G447" s="278">
        <f>E447-F447</f>
        <v>51673.20479999999</v>
      </c>
      <c r="H447" s="276">
        <f>D447+G447</f>
        <v>73481.5348</v>
      </c>
      <c r="I447" s="63" t="s">
        <v>257</v>
      </c>
      <c r="J447" s="63">
        <v>16</v>
      </c>
      <c r="K447" s="63">
        <v>1</v>
      </c>
      <c r="L447" s="63"/>
      <c r="M447" s="63"/>
      <c r="N447" s="63"/>
      <c r="O447" s="64"/>
      <c r="P447" s="292" t="e">
        <f>H447-L447-L448-L449-#REF!-#REF!-#REF!-#REF!-#REF!</f>
        <v>#REF!</v>
      </c>
    </row>
    <row r="448" spans="1:16" ht="30" customHeight="1">
      <c r="A448" s="299"/>
      <c r="B448" s="286"/>
      <c r="C448" s="202"/>
      <c r="D448" s="236"/>
      <c r="E448" s="200"/>
      <c r="F448" s="200"/>
      <c r="G448" s="200"/>
      <c r="H448" s="236"/>
      <c r="I448" s="8" t="s">
        <v>195</v>
      </c>
      <c r="J448" s="8">
        <v>4</v>
      </c>
      <c r="K448" s="8">
        <v>80</v>
      </c>
      <c r="L448" s="8">
        <f>K448*270</f>
        <v>21600</v>
      </c>
      <c r="M448" s="8"/>
      <c r="N448" s="8"/>
      <c r="O448" s="65"/>
      <c r="P448" s="292"/>
    </row>
    <row r="449" spans="1:16" ht="30" customHeight="1" thickBot="1">
      <c r="A449" s="291"/>
      <c r="B449" s="281"/>
      <c r="C449" s="285"/>
      <c r="D449" s="277"/>
      <c r="E449" s="279"/>
      <c r="F449" s="279"/>
      <c r="G449" s="279"/>
      <c r="H449" s="277"/>
      <c r="I449" s="66" t="s">
        <v>456</v>
      </c>
      <c r="J449" s="66"/>
      <c r="K449" s="66">
        <v>1</v>
      </c>
      <c r="L449" s="66"/>
      <c r="M449" s="66"/>
      <c r="N449" s="66"/>
      <c r="O449" s="67"/>
      <c r="P449" s="292"/>
    </row>
    <row r="450" spans="1:16" ht="30" customHeight="1" thickBot="1">
      <c r="A450" s="68">
        <v>9</v>
      </c>
      <c r="B450" s="75" t="s">
        <v>165</v>
      </c>
      <c r="C450" s="112">
        <v>6055.1</v>
      </c>
      <c r="D450" s="71">
        <v>23146.46</v>
      </c>
      <c r="E450" s="71">
        <f>C450*0.79*12</f>
        <v>57402.348000000005</v>
      </c>
      <c r="F450" s="71">
        <f>E450*10%</f>
        <v>5740.234800000001</v>
      </c>
      <c r="G450" s="71">
        <f>E450-F450</f>
        <v>51662.11320000001</v>
      </c>
      <c r="H450" s="71">
        <f>D450+G450</f>
        <v>74808.57320000001</v>
      </c>
      <c r="I450" s="71" t="s">
        <v>456</v>
      </c>
      <c r="J450" s="71"/>
      <c r="K450" s="71">
        <v>1</v>
      </c>
      <c r="L450" s="71"/>
      <c r="M450" s="71"/>
      <c r="N450" s="71"/>
      <c r="O450" s="72"/>
      <c r="P450" s="62" t="e">
        <f>H450-L450-#REF!-#REF!-#REF!-#REF!-#REF!-#REF!-#REF!</f>
        <v>#REF!</v>
      </c>
    </row>
    <row r="451" spans="1:16" ht="30" customHeight="1">
      <c r="A451" s="290">
        <v>10</v>
      </c>
      <c r="B451" s="280" t="s">
        <v>166</v>
      </c>
      <c r="C451" s="284">
        <v>11531.2</v>
      </c>
      <c r="D451" s="276">
        <v>23930.39</v>
      </c>
      <c r="E451" s="278">
        <f>C451*0.79*12</f>
        <v>109315.77600000001</v>
      </c>
      <c r="F451" s="278">
        <f>E451*10%</f>
        <v>10931.577600000002</v>
      </c>
      <c r="G451" s="278">
        <f>E451-F451</f>
        <v>98384.19840000001</v>
      </c>
      <c r="H451" s="276">
        <f>D451+G451</f>
        <v>122314.58840000001</v>
      </c>
      <c r="I451" s="63" t="s">
        <v>199</v>
      </c>
      <c r="J451" s="63">
        <v>2</v>
      </c>
      <c r="K451" s="63">
        <v>80</v>
      </c>
      <c r="L451" s="63">
        <f>K451*442</f>
        <v>35360</v>
      </c>
      <c r="M451" s="63"/>
      <c r="N451" s="63"/>
      <c r="O451" s="64"/>
      <c r="P451" s="292" t="e">
        <f>H451-L451-L452-L453-L454-#REF!-#REF!-#REF!-#REF!</f>
        <v>#REF!</v>
      </c>
    </row>
    <row r="452" spans="1:16" ht="30" customHeight="1">
      <c r="A452" s="299"/>
      <c r="B452" s="286"/>
      <c r="C452" s="202"/>
      <c r="D452" s="236"/>
      <c r="E452" s="200"/>
      <c r="F452" s="200"/>
      <c r="G452" s="200"/>
      <c r="H452" s="236"/>
      <c r="I452" s="8" t="s">
        <v>195</v>
      </c>
      <c r="J452" s="8">
        <v>4</v>
      </c>
      <c r="K452" s="8">
        <v>80</v>
      </c>
      <c r="L452" s="8">
        <f>K452*270</f>
        <v>21600</v>
      </c>
      <c r="M452" s="8"/>
      <c r="N452" s="8"/>
      <c r="O452" s="65"/>
      <c r="P452" s="292"/>
    </row>
    <row r="453" spans="1:16" ht="30" customHeight="1">
      <c r="A453" s="299"/>
      <c r="B453" s="286"/>
      <c r="C453" s="202"/>
      <c r="D453" s="236"/>
      <c r="E453" s="200"/>
      <c r="F453" s="200"/>
      <c r="G453" s="200"/>
      <c r="H453" s="236"/>
      <c r="I453" s="8" t="s">
        <v>390</v>
      </c>
      <c r="J453" s="8">
        <v>16</v>
      </c>
      <c r="K453" s="8"/>
      <c r="L453" s="8"/>
      <c r="M453" s="8"/>
      <c r="N453" s="8"/>
      <c r="O453" s="65"/>
      <c r="P453" s="292"/>
    </row>
    <row r="454" spans="1:16" ht="30" customHeight="1" thickBot="1">
      <c r="A454" s="291"/>
      <c r="B454" s="281"/>
      <c r="C454" s="285"/>
      <c r="D454" s="277"/>
      <c r="E454" s="279"/>
      <c r="F454" s="279"/>
      <c r="G454" s="279"/>
      <c r="H454" s="277"/>
      <c r="I454" s="66" t="s">
        <v>391</v>
      </c>
      <c r="J454" s="66">
        <v>6</v>
      </c>
      <c r="K454" s="66">
        <v>2.73</v>
      </c>
      <c r="L454" s="66">
        <f>K454*3402</f>
        <v>9287.46</v>
      </c>
      <c r="M454" s="66"/>
      <c r="N454" s="66"/>
      <c r="O454" s="67" t="s">
        <v>392</v>
      </c>
      <c r="P454" s="292"/>
    </row>
    <row r="455" spans="1:16" ht="30" customHeight="1">
      <c r="A455" s="290">
        <v>11</v>
      </c>
      <c r="B455" s="280" t="s">
        <v>167</v>
      </c>
      <c r="C455" s="284">
        <v>5935.1</v>
      </c>
      <c r="D455" s="276">
        <v>31213.1</v>
      </c>
      <c r="E455" s="278">
        <f>C455*0.79*12</f>
        <v>56264.74800000001</v>
      </c>
      <c r="F455" s="278">
        <f>E455*10%</f>
        <v>5626.474800000001</v>
      </c>
      <c r="G455" s="278">
        <f>E455-F455</f>
        <v>50638.2732</v>
      </c>
      <c r="H455" s="276">
        <f>D455+G455</f>
        <v>81851.3732</v>
      </c>
      <c r="I455" s="63" t="s">
        <v>216</v>
      </c>
      <c r="J455" s="63">
        <v>16</v>
      </c>
      <c r="K455" s="63"/>
      <c r="L455" s="63">
        <v>36000</v>
      </c>
      <c r="M455" s="63"/>
      <c r="N455" s="63"/>
      <c r="O455" s="64"/>
      <c r="P455" s="292" t="e">
        <f>H455-L455-L456-#REF!-#REF!-#REF!-#REF!-#REF!-#REF!</f>
        <v>#REF!</v>
      </c>
    </row>
    <row r="456" spans="1:16" ht="30" customHeight="1" thickBot="1">
      <c r="A456" s="291"/>
      <c r="B456" s="281"/>
      <c r="C456" s="285"/>
      <c r="D456" s="277"/>
      <c r="E456" s="279"/>
      <c r="F456" s="279"/>
      <c r="G456" s="279"/>
      <c r="H456" s="277"/>
      <c r="I456" s="66" t="s">
        <v>456</v>
      </c>
      <c r="J456" s="66"/>
      <c r="K456" s="66">
        <v>1</v>
      </c>
      <c r="L456" s="66">
        <v>3026.56</v>
      </c>
      <c r="M456" s="66"/>
      <c r="N456" s="66"/>
      <c r="O456" s="67"/>
      <c r="P456" s="292"/>
    </row>
    <row r="457" spans="1:16" ht="30" customHeight="1">
      <c r="A457" s="290">
        <v>12</v>
      </c>
      <c r="B457" s="280" t="s">
        <v>168</v>
      </c>
      <c r="C457" s="284">
        <v>6027.2</v>
      </c>
      <c r="D457" s="276">
        <v>13332.25</v>
      </c>
      <c r="E457" s="278">
        <f>C457*0.79*12</f>
        <v>57137.856</v>
      </c>
      <c r="F457" s="278">
        <f>E457*10%</f>
        <v>5713.7856</v>
      </c>
      <c r="G457" s="278">
        <f>E457-F457</f>
        <v>51424.0704</v>
      </c>
      <c r="H457" s="276">
        <f>D457+G457</f>
        <v>64756.3204</v>
      </c>
      <c r="I457" s="63" t="s">
        <v>199</v>
      </c>
      <c r="J457" s="63">
        <v>2</v>
      </c>
      <c r="K457" s="63">
        <v>60</v>
      </c>
      <c r="L457" s="63">
        <f>K457*442</f>
        <v>26520</v>
      </c>
      <c r="M457" s="63"/>
      <c r="N457" s="63"/>
      <c r="O457" s="64"/>
      <c r="P457" s="292" t="e">
        <f>H457-L457-L458-L459-#REF!-#REF!-#REF!-#REF!-#REF!</f>
        <v>#REF!</v>
      </c>
    </row>
    <row r="458" spans="1:16" ht="30" customHeight="1">
      <c r="A458" s="299"/>
      <c r="B458" s="286"/>
      <c r="C458" s="202"/>
      <c r="D458" s="236"/>
      <c r="E458" s="200"/>
      <c r="F458" s="200"/>
      <c r="G458" s="200"/>
      <c r="H458" s="236"/>
      <c r="I458" s="8" t="s">
        <v>195</v>
      </c>
      <c r="J458" s="8"/>
      <c r="K458" s="8">
        <v>30</v>
      </c>
      <c r="L458" s="8">
        <f>K458*270</f>
        <v>8100</v>
      </c>
      <c r="M458" s="8"/>
      <c r="N458" s="8"/>
      <c r="O458" s="65"/>
      <c r="P458" s="292"/>
    </row>
    <row r="459" spans="1:16" ht="30" customHeight="1" thickBot="1">
      <c r="A459" s="291"/>
      <c r="B459" s="281"/>
      <c r="C459" s="285"/>
      <c r="D459" s="277"/>
      <c r="E459" s="279"/>
      <c r="F459" s="279"/>
      <c r="G459" s="279"/>
      <c r="H459" s="277"/>
      <c r="I459" s="66" t="s">
        <v>456</v>
      </c>
      <c r="J459" s="66"/>
      <c r="K459" s="66">
        <v>1</v>
      </c>
      <c r="L459" s="66">
        <v>3026.56</v>
      </c>
      <c r="M459" s="66"/>
      <c r="N459" s="66"/>
      <c r="O459" s="67"/>
      <c r="P459" s="292"/>
    </row>
    <row r="460" spans="1:16" ht="23.25" customHeight="1">
      <c r="A460" s="290">
        <v>13</v>
      </c>
      <c r="B460" s="280" t="s">
        <v>169</v>
      </c>
      <c r="C460" s="284">
        <v>6030.4</v>
      </c>
      <c r="D460" s="276">
        <v>30702.4</v>
      </c>
      <c r="E460" s="278">
        <f>C460*0.79*12</f>
        <v>57168.191999999995</v>
      </c>
      <c r="F460" s="278">
        <f>E460*10%</f>
        <v>5716.8192</v>
      </c>
      <c r="G460" s="278">
        <f>E460-F460</f>
        <v>51451.3728</v>
      </c>
      <c r="H460" s="276">
        <f>D460+G460</f>
        <v>82153.7728</v>
      </c>
      <c r="I460" s="63" t="s">
        <v>199</v>
      </c>
      <c r="J460" s="63">
        <v>2</v>
      </c>
      <c r="K460" s="63">
        <v>20</v>
      </c>
      <c r="L460" s="63">
        <f>K460*442</f>
        <v>8840</v>
      </c>
      <c r="M460" s="63"/>
      <c r="N460" s="63"/>
      <c r="O460" s="64"/>
      <c r="P460" s="292" t="e">
        <f>H460-L460-L461-#REF!-#REF!-#REF!-#REF!-#REF!-#REF!</f>
        <v>#REF!</v>
      </c>
    </row>
    <row r="461" spans="1:16" ht="30" customHeight="1" thickBot="1">
      <c r="A461" s="291"/>
      <c r="B461" s="281"/>
      <c r="C461" s="285"/>
      <c r="D461" s="277"/>
      <c r="E461" s="279"/>
      <c r="F461" s="279"/>
      <c r="G461" s="279"/>
      <c r="H461" s="277"/>
      <c r="I461" s="66" t="s">
        <v>456</v>
      </c>
      <c r="J461" s="66"/>
      <c r="K461" s="66">
        <v>1</v>
      </c>
      <c r="L461" s="66"/>
      <c r="M461" s="66"/>
      <c r="N461" s="66"/>
      <c r="O461" s="67"/>
      <c r="P461" s="292"/>
    </row>
    <row r="462" spans="1:16" ht="21.75" customHeight="1">
      <c r="A462" s="290">
        <v>14</v>
      </c>
      <c r="B462" s="280" t="s">
        <v>170</v>
      </c>
      <c r="C462" s="284">
        <v>5935.3</v>
      </c>
      <c r="D462" s="276">
        <v>33874.31</v>
      </c>
      <c r="E462" s="278">
        <f>C462*0.79*12</f>
        <v>56266.64400000001</v>
      </c>
      <c r="F462" s="278">
        <f>E462*10%</f>
        <v>5626.6644000000015</v>
      </c>
      <c r="G462" s="278">
        <f>E462-F462</f>
        <v>50639.979600000006</v>
      </c>
      <c r="H462" s="276">
        <f>D462+G462</f>
        <v>84514.2896</v>
      </c>
      <c r="I462" s="63" t="s">
        <v>195</v>
      </c>
      <c r="J462" s="63">
        <v>4</v>
      </c>
      <c r="K462" s="63">
        <v>100</v>
      </c>
      <c r="L462" s="63">
        <f>K462*270</f>
        <v>27000</v>
      </c>
      <c r="M462" s="63"/>
      <c r="N462" s="63"/>
      <c r="O462" s="64"/>
      <c r="P462" s="292" t="e">
        <f>H462-L462-L463-L464-L465-#REF!-#REF!-#REF!-#REF!</f>
        <v>#REF!</v>
      </c>
    </row>
    <row r="463" spans="1:16" ht="30" customHeight="1">
      <c r="A463" s="299"/>
      <c r="B463" s="286"/>
      <c r="C463" s="202"/>
      <c r="D463" s="236"/>
      <c r="E463" s="200"/>
      <c r="F463" s="200"/>
      <c r="G463" s="200"/>
      <c r="H463" s="236"/>
      <c r="I463" s="8" t="s">
        <v>198</v>
      </c>
      <c r="J463" s="8">
        <v>10</v>
      </c>
      <c r="K463" s="8">
        <v>21</v>
      </c>
      <c r="L463" s="8">
        <v>36960</v>
      </c>
      <c r="M463" s="8"/>
      <c r="N463" s="8"/>
      <c r="O463" s="65" t="s">
        <v>259</v>
      </c>
      <c r="P463" s="292"/>
    </row>
    <row r="464" spans="1:16" ht="30" customHeight="1">
      <c r="A464" s="299"/>
      <c r="B464" s="286"/>
      <c r="C464" s="202"/>
      <c r="D464" s="236"/>
      <c r="E464" s="200"/>
      <c r="F464" s="200"/>
      <c r="G464" s="200"/>
      <c r="H464" s="236"/>
      <c r="I464" s="8" t="s">
        <v>216</v>
      </c>
      <c r="J464" s="8">
        <v>16</v>
      </c>
      <c r="K464" s="8"/>
      <c r="L464" s="8"/>
      <c r="M464" s="8"/>
      <c r="N464" s="8"/>
      <c r="O464" s="65"/>
      <c r="P464" s="292"/>
    </row>
    <row r="465" spans="1:16" ht="30" customHeight="1" thickBot="1">
      <c r="A465" s="291"/>
      <c r="B465" s="281"/>
      <c r="C465" s="285"/>
      <c r="D465" s="277"/>
      <c r="E465" s="279"/>
      <c r="F465" s="279"/>
      <c r="G465" s="279"/>
      <c r="H465" s="277"/>
      <c r="I465" s="66" t="s">
        <v>456</v>
      </c>
      <c r="J465" s="66"/>
      <c r="K465" s="66">
        <v>1</v>
      </c>
      <c r="L465" s="66">
        <v>3026.56</v>
      </c>
      <c r="M465" s="66"/>
      <c r="N465" s="66"/>
      <c r="O465" s="67"/>
      <c r="P465" s="292"/>
    </row>
    <row r="466" spans="1:16" ht="45" customHeight="1">
      <c r="A466" s="290">
        <v>15</v>
      </c>
      <c r="B466" s="280" t="s">
        <v>171</v>
      </c>
      <c r="C466" s="284">
        <v>15029.9</v>
      </c>
      <c r="D466" s="276">
        <v>-37598.86</v>
      </c>
      <c r="E466" s="278">
        <f>C466*0.79*12</f>
        <v>142483.45200000002</v>
      </c>
      <c r="F466" s="278">
        <f>E466*10%</f>
        <v>14248.345200000003</v>
      </c>
      <c r="G466" s="278">
        <f>E466-F466</f>
        <v>128235.10680000001</v>
      </c>
      <c r="H466" s="276">
        <f>D466+G466</f>
        <v>90636.24680000001</v>
      </c>
      <c r="I466" s="63" t="s">
        <v>257</v>
      </c>
      <c r="J466" s="63">
        <v>16</v>
      </c>
      <c r="K466" s="63">
        <v>2</v>
      </c>
      <c r="L466" s="63">
        <v>72000</v>
      </c>
      <c r="M466" s="63"/>
      <c r="N466" s="63"/>
      <c r="O466" s="64"/>
      <c r="P466" s="292" t="e">
        <f>H466-L466-L467-L468-#REF!-#REF!-#REF!-#REF!-#REF!</f>
        <v>#REF!</v>
      </c>
    </row>
    <row r="467" spans="1:16" ht="30" customHeight="1">
      <c r="A467" s="299"/>
      <c r="B467" s="286"/>
      <c r="C467" s="202"/>
      <c r="D467" s="236"/>
      <c r="E467" s="200"/>
      <c r="F467" s="200"/>
      <c r="G467" s="200"/>
      <c r="H467" s="236"/>
      <c r="I467" s="8" t="s">
        <v>199</v>
      </c>
      <c r="J467" s="8">
        <v>2</v>
      </c>
      <c r="K467" s="8">
        <v>30</v>
      </c>
      <c r="L467" s="8">
        <f>K467*442</f>
        <v>13260</v>
      </c>
      <c r="M467" s="8"/>
      <c r="N467" s="8"/>
      <c r="O467" s="65"/>
      <c r="P467" s="292"/>
    </row>
    <row r="468" spans="1:16" ht="42" customHeight="1" thickBot="1">
      <c r="A468" s="291"/>
      <c r="B468" s="281"/>
      <c r="C468" s="285"/>
      <c r="D468" s="277"/>
      <c r="E468" s="279"/>
      <c r="F468" s="279"/>
      <c r="G468" s="279"/>
      <c r="H468" s="277"/>
      <c r="I468" s="66" t="s">
        <v>220</v>
      </c>
      <c r="J468" s="66">
        <v>5</v>
      </c>
      <c r="K468" s="66">
        <v>10</v>
      </c>
      <c r="L468" s="66">
        <f>K468*410</f>
        <v>4100</v>
      </c>
      <c r="M468" s="66"/>
      <c r="N468" s="66"/>
      <c r="O468" s="67"/>
      <c r="P468" s="292"/>
    </row>
    <row r="469" spans="1:16" ht="30" customHeight="1">
      <c r="A469" s="290">
        <v>16</v>
      </c>
      <c r="B469" s="280" t="s">
        <v>172</v>
      </c>
      <c r="C469" s="284">
        <v>20379.5</v>
      </c>
      <c r="D469" s="276">
        <v>-79397.14</v>
      </c>
      <c r="E469" s="278">
        <f>C469*0.79*12</f>
        <v>193197.66</v>
      </c>
      <c r="F469" s="278">
        <f>E469*10%</f>
        <v>19319.766</v>
      </c>
      <c r="G469" s="278">
        <f>E469-F469</f>
        <v>173877.894</v>
      </c>
      <c r="H469" s="276">
        <f>D469+G469</f>
        <v>94480.754</v>
      </c>
      <c r="I469" s="63" t="s">
        <v>207</v>
      </c>
      <c r="J469" s="63">
        <v>8</v>
      </c>
      <c r="K469" s="63">
        <v>150</v>
      </c>
      <c r="L469" s="63">
        <f>K469*561</f>
        <v>84150</v>
      </c>
      <c r="M469" s="63"/>
      <c r="N469" s="63"/>
      <c r="O469" s="64"/>
      <c r="P469" s="292" t="e">
        <f>H469-L469-L470-#REF!-#REF!-#REF!-#REF!-#REF!-#REF!</f>
        <v>#REF!</v>
      </c>
    </row>
    <row r="470" spans="1:16" ht="43.5" customHeight="1" thickBot="1">
      <c r="A470" s="291"/>
      <c r="B470" s="281"/>
      <c r="C470" s="285"/>
      <c r="D470" s="277"/>
      <c r="E470" s="279"/>
      <c r="F470" s="279"/>
      <c r="G470" s="279"/>
      <c r="H470" s="277"/>
      <c r="I470" s="66" t="s">
        <v>220</v>
      </c>
      <c r="J470" s="66">
        <v>5</v>
      </c>
      <c r="K470" s="66">
        <v>24</v>
      </c>
      <c r="L470" s="66">
        <f>K470*410</f>
        <v>9840</v>
      </c>
      <c r="M470" s="66"/>
      <c r="N470" s="66"/>
      <c r="O470" s="67"/>
      <c r="P470" s="292"/>
    </row>
    <row r="471" spans="1:16" ht="24" customHeight="1">
      <c r="A471" s="290">
        <v>17</v>
      </c>
      <c r="B471" s="280" t="s">
        <v>173</v>
      </c>
      <c r="C471" s="284">
        <v>2384.7</v>
      </c>
      <c r="D471" s="276">
        <v>17703.25</v>
      </c>
      <c r="E471" s="278">
        <f>C471*0.79*12</f>
        <v>22606.956</v>
      </c>
      <c r="F471" s="278">
        <f>E471*10%</f>
        <v>2260.6956</v>
      </c>
      <c r="G471" s="278">
        <f>E471-F471</f>
        <v>20346.2604</v>
      </c>
      <c r="H471" s="276">
        <f>D471+G471</f>
        <v>38049.5104</v>
      </c>
      <c r="I471" s="63" t="s">
        <v>395</v>
      </c>
      <c r="J471" s="63">
        <v>6</v>
      </c>
      <c r="K471" s="63">
        <v>2.07</v>
      </c>
      <c r="L471" s="118">
        <f>K471*3402</f>
        <v>7042.139999999999</v>
      </c>
      <c r="M471" s="63"/>
      <c r="N471" s="63"/>
      <c r="O471" s="64"/>
      <c r="P471" s="292" t="e">
        <f>H471-L471-L472-#REF!-#REF!-#REF!-#REF!-#REF!-#REF!</f>
        <v>#REF!</v>
      </c>
    </row>
    <row r="472" spans="1:16" ht="30" customHeight="1" thickBot="1">
      <c r="A472" s="291"/>
      <c r="B472" s="281"/>
      <c r="C472" s="285"/>
      <c r="D472" s="277"/>
      <c r="E472" s="279"/>
      <c r="F472" s="279"/>
      <c r="G472" s="279"/>
      <c r="H472" s="277"/>
      <c r="I472" s="66" t="s">
        <v>216</v>
      </c>
      <c r="J472" s="66">
        <v>16</v>
      </c>
      <c r="K472" s="66"/>
      <c r="L472" s="66">
        <v>2</v>
      </c>
      <c r="M472" s="66"/>
      <c r="N472" s="66"/>
      <c r="O472" s="67"/>
      <c r="P472" s="292"/>
    </row>
    <row r="473" spans="1:16" ht="39" customHeight="1" thickBot="1">
      <c r="A473" s="68">
        <v>18</v>
      </c>
      <c r="B473" s="75" t="s">
        <v>174</v>
      </c>
      <c r="C473" s="112">
        <v>2334.5</v>
      </c>
      <c r="D473" s="71">
        <v>22289.1</v>
      </c>
      <c r="E473" s="71">
        <f>C473*0.79*12</f>
        <v>22131.06</v>
      </c>
      <c r="F473" s="71">
        <f>E473*10%</f>
        <v>2213.106</v>
      </c>
      <c r="G473" s="71">
        <f>E473-F473</f>
        <v>19917.954</v>
      </c>
      <c r="H473" s="71">
        <f>D473+G473</f>
        <v>42207.054000000004</v>
      </c>
      <c r="I473" s="71" t="s">
        <v>230</v>
      </c>
      <c r="J473" s="71">
        <v>17</v>
      </c>
      <c r="K473" s="71"/>
      <c r="L473" s="71"/>
      <c r="M473" s="71"/>
      <c r="N473" s="71"/>
      <c r="O473" s="72" t="s">
        <v>476</v>
      </c>
      <c r="P473" s="62" t="e">
        <f>H473-L473-#REF!-#REF!-#REF!-#REF!-#REF!-#REF!-#REF!</f>
        <v>#REF!</v>
      </c>
    </row>
    <row r="474" spans="1:16" ht="30" customHeight="1">
      <c r="A474" s="290">
        <v>19</v>
      </c>
      <c r="B474" s="280" t="s">
        <v>175</v>
      </c>
      <c r="C474" s="284">
        <v>2353</v>
      </c>
      <c r="D474" s="276">
        <v>27545.02</v>
      </c>
      <c r="E474" s="278">
        <f>C474*0.79*12</f>
        <v>22306.440000000002</v>
      </c>
      <c r="F474" s="278">
        <f>E474*10%</f>
        <v>2230.6440000000002</v>
      </c>
      <c r="G474" s="278">
        <f>E474-F474</f>
        <v>20075.796000000002</v>
      </c>
      <c r="H474" s="276">
        <f>D474+G474</f>
        <v>47620.816000000006</v>
      </c>
      <c r="I474" s="63" t="s">
        <v>207</v>
      </c>
      <c r="J474" s="63">
        <v>8</v>
      </c>
      <c r="K474" s="63">
        <v>5</v>
      </c>
      <c r="L474" s="63">
        <f>K474*561</f>
        <v>2805</v>
      </c>
      <c r="M474" s="63"/>
      <c r="N474" s="63"/>
      <c r="O474" s="64"/>
      <c r="P474" s="292" t="e">
        <f>H474-L474-L475-L476-L477-#REF!-#REF!-#REF!-#REF!</f>
        <v>#REF!</v>
      </c>
    </row>
    <row r="475" spans="1:16" ht="21" customHeight="1">
      <c r="A475" s="299"/>
      <c r="B475" s="286"/>
      <c r="C475" s="202"/>
      <c r="D475" s="236"/>
      <c r="E475" s="200"/>
      <c r="F475" s="200"/>
      <c r="G475" s="200"/>
      <c r="H475" s="236"/>
      <c r="I475" s="8" t="s">
        <v>199</v>
      </c>
      <c r="J475" s="8">
        <v>2</v>
      </c>
      <c r="K475" s="8">
        <v>30</v>
      </c>
      <c r="L475" s="8">
        <f>K475*442</f>
        <v>13260</v>
      </c>
      <c r="M475" s="8"/>
      <c r="N475" s="8"/>
      <c r="O475" s="65"/>
      <c r="P475" s="292"/>
    </row>
    <row r="476" spans="1:16" ht="39.75" customHeight="1">
      <c r="A476" s="299"/>
      <c r="B476" s="286"/>
      <c r="C476" s="202"/>
      <c r="D476" s="236"/>
      <c r="E476" s="200"/>
      <c r="F476" s="200"/>
      <c r="G476" s="200"/>
      <c r="H476" s="236"/>
      <c r="I476" s="8" t="s">
        <v>240</v>
      </c>
      <c r="J476" s="8">
        <v>18</v>
      </c>
      <c r="K476" s="8">
        <v>1</v>
      </c>
      <c r="L476" s="8">
        <f>K476*4200</f>
        <v>4200</v>
      </c>
      <c r="M476" s="8"/>
      <c r="N476" s="8"/>
      <c r="O476" s="65"/>
      <c r="P476" s="292"/>
    </row>
    <row r="477" spans="1:16" ht="30" customHeight="1" thickBot="1">
      <c r="A477" s="291"/>
      <c r="B477" s="281"/>
      <c r="C477" s="285"/>
      <c r="D477" s="277"/>
      <c r="E477" s="279"/>
      <c r="F477" s="279"/>
      <c r="G477" s="279"/>
      <c r="H477" s="277"/>
      <c r="I477" s="66" t="s">
        <v>201</v>
      </c>
      <c r="J477" s="66">
        <v>18</v>
      </c>
      <c r="K477" s="66">
        <v>1</v>
      </c>
      <c r="L477" s="66">
        <f>K477*1230</f>
        <v>1230</v>
      </c>
      <c r="M477" s="66"/>
      <c r="N477" s="66"/>
      <c r="O477" s="67"/>
      <c r="P477" s="292"/>
    </row>
    <row r="478" spans="1:16" ht="45" customHeight="1" thickBot="1">
      <c r="A478" s="68">
        <v>20</v>
      </c>
      <c r="B478" s="75" t="s">
        <v>176</v>
      </c>
      <c r="C478" s="112">
        <v>4863.4</v>
      </c>
      <c r="D478" s="71">
        <v>33222.47</v>
      </c>
      <c r="E478" s="71">
        <f>C478*0.79*12</f>
        <v>46105.032</v>
      </c>
      <c r="F478" s="71">
        <f>E478*10%</f>
        <v>4610.5032</v>
      </c>
      <c r="G478" s="71">
        <f>E478-F478</f>
        <v>41494.5288</v>
      </c>
      <c r="H478" s="71">
        <f>D478+G478</f>
        <v>74716.9988</v>
      </c>
      <c r="I478" s="71" t="s">
        <v>207</v>
      </c>
      <c r="J478" s="71"/>
      <c r="K478" s="71">
        <v>152</v>
      </c>
      <c r="L478" s="71">
        <f>K478*561</f>
        <v>85272</v>
      </c>
      <c r="M478" s="71"/>
      <c r="N478" s="71"/>
      <c r="O478" s="72"/>
      <c r="P478" s="62" t="e">
        <f>H478-L478-#REF!-#REF!-#REF!-#REF!-#REF!-#REF!-#REF!</f>
        <v>#REF!</v>
      </c>
    </row>
    <row r="479" spans="1:16" ht="24.75" customHeight="1">
      <c r="A479" s="290">
        <v>21</v>
      </c>
      <c r="B479" s="280" t="s">
        <v>177</v>
      </c>
      <c r="C479" s="284">
        <v>22181.4</v>
      </c>
      <c r="D479" s="276">
        <v>-57125.62</v>
      </c>
      <c r="E479" s="278">
        <f>C479*0.79*12</f>
        <v>210279.67200000002</v>
      </c>
      <c r="F479" s="278">
        <f>E479*10%</f>
        <v>21027.967200000003</v>
      </c>
      <c r="G479" s="278">
        <f>E479-F479</f>
        <v>189251.7048</v>
      </c>
      <c r="H479" s="276">
        <f>D479+G479</f>
        <v>132126.0848</v>
      </c>
      <c r="I479" s="63" t="s">
        <v>257</v>
      </c>
      <c r="J479" s="63">
        <v>16</v>
      </c>
      <c r="K479" s="63">
        <v>2</v>
      </c>
      <c r="L479" s="63"/>
      <c r="M479" s="63"/>
      <c r="N479" s="63"/>
      <c r="O479" s="64" t="s">
        <v>393</v>
      </c>
      <c r="P479" s="292" t="e">
        <f>H479-L479-L480-L481-L482-#REF!-#REF!-#REF!-#REF!</f>
        <v>#REF!</v>
      </c>
    </row>
    <row r="480" spans="1:16" ht="35.25" customHeight="1">
      <c r="A480" s="299"/>
      <c r="B480" s="286"/>
      <c r="C480" s="202"/>
      <c r="D480" s="236"/>
      <c r="E480" s="200"/>
      <c r="F480" s="200"/>
      <c r="G480" s="200"/>
      <c r="H480" s="236"/>
      <c r="I480" s="8" t="s">
        <v>330</v>
      </c>
      <c r="J480" s="8">
        <v>5</v>
      </c>
      <c r="K480" s="8">
        <v>35</v>
      </c>
      <c r="L480" s="8">
        <f>K480*410</f>
        <v>14350</v>
      </c>
      <c r="M480" s="8"/>
      <c r="N480" s="8"/>
      <c r="O480" s="65"/>
      <c r="P480" s="292"/>
    </row>
    <row r="481" spans="1:16" ht="30" customHeight="1">
      <c r="A481" s="299"/>
      <c r="B481" s="286"/>
      <c r="C481" s="202"/>
      <c r="D481" s="236"/>
      <c r="E481" s="200"/>
      <c r="F481" s="200"/>
      <c r="G481" s="200"/>
      <c r="H481" s="236"/>
      <c r="I481" s="8" t="s">
        <v>203</v>
      </c>
      <c r="J481" s="8">
        <v>1</v>
      </c>
      <c r="K481" s="8">
        <v>7</v>
      </c>
      <c r="L481" s="8">
        <f>K481*4200</f>
        <v>29400</v>
      </c>
      <c r="M481" s="8"/>
      <c r="N481" s="8"/>
      <c r="O481" s="65"/>
      <c r="P481" s="292"/>
    </row>
    <row r="482" spans="1:16" ht="30" customHeight="1" thickBot="1">
      <c r="A482" s="291"/>
      <c r="B482" s="281"/>
      <c r="C482" s="285"/>
      <c r="D482" s="277"/>
      <c r="E482" s="279"/>
      <c r="F482" s="279"/>
      <c r="G482" s="279"/>
      <c r="H482" s="277"/>
      <c r="I482" s="66" t="s">
        <v>198</v>
      </c>
      <c r="J482" s="66">
        <v>10</v>
      </c>
      <c r="K482" s="66" t="s">
        <v>401</v>
      </c>
      <c r="L482" s="66">
        <v>4170</v>
      </c>
      <c r="M482" s="66"/>
      <c r="N482" s="66"/>
      <c r="O482" s="67" t="s">
        <v>400</v>
      </c>
      <c r="P482" s="292"/>
    </row>
    <row r="483" spans="1:16" ht="30" customHeight="1" thickBot="1">
      <c r="A483" s="104">
        <v>22</v>
      </c>
      <c r="B483" s="75" t="s">
        <v>178</v>
      </c>
      <c r="C483" s="112">
        <v>2384.9</v>
      </c>
      <c r="D483" s="71">
        <v>39307.11</v>
      </c>
      <c r="E483" s="71">
        <f>C483*0.79*12</f>
        <v>22608.852000000003</v>
      </c>
      <c r="F483" s="71">
        <f>E483*10%</f>
        <v>2260.8852</v>
      </c>
      <c r="G483" s="71">
        <f>E483-F483</f>
        <v>20347.966800000002</v>
      </c>
      <c r="H483" s="71">
        <f>D483+G483</f>
        <v>59655.0768</v>
      </c>
      <c r="I483" s="71" t="s">
        <v>199</v>
      </c>
      <c r="J483" s="71"/>
      <c r="K483" s="71">
        <v>30</v>
      </c>
      <c r="L483" s="71">
        <f>K483*442</f>
        <v>13260</v>
      </c>
      <c r="M483" s="71"/>
      <c r="N483" s="71"/>
      <c r="O483" s="72"/>
      <c r="P483" s="62" t="e">
        <f>H483-L483-#REF!-#REF!-#REF!-#REF!-#REF!-#REF!-#REF!</f>
        <v>#REF!</v>
      </c>
    </row>
    <row r="484" spans="1:16" ht="30" customHeight="1">
      <c r="A484" s="290">
        <v>23</v>
      </c>
      <c r="B484" s="280" t="s">
        <v>179</v>
      </c>
      <c r="C484" s="284">
        <v>2624</v>
      </c>
      <c r="D484" s="276">
        <v>28255.19</v>
      </c>
      <c r="E484" s="278">
        <f>C484*0.79*12</f>
        <v>24875.52</v>
      </c>
      <c r="F484" s="278">
        <f>E484*10%</f>
        <v>2487.552</v>
      </c>
      <c r="G484" s="278">
        <f>E484-F484</f>
        <v>22387.968</v>
      </c>
      <c r="H484" s="276">
        <f>D484+G484</f>
        <v>50643.157999999996</v>
      </c>
      <c r="I484" s="63" t="s">
        <v>198</v>
      </c>
      <c r="J484" s="63">
        <v>10</v>
      </c>
      <c r="K484" s="63">
        <v>12</v>
      </c>
      <c r="L484" s="63">
        <v>21195</v>
      </c>
      <c r="M484" s="63"/>
      <c r="N484" s="63"/>
      <c r="O484" s="64" t="s">
        <v>417</v>
      </c>
      <c r="P484" s="292" t="e">
        <f>H484-L484-L485-#REF!-#REF!-#REF!-#REF!-#REF!-#REF!</f>
        <v>#REF!</v>
      </c>
    </row>
    <row r="485" spans="1:16" ht="30" customHeight="1" thickBot="1">
      <c r="A485" s="291"/>
      <c r="B485" s="281"/>
      <c r="C485" s="285"/>
      <c r="D485" s="277"/>
      <c r="E485" s="279"/>
      <c r="F485" s="279"/>
      <c r="G485" s="279"/>
      <c r="H485" s="277"/>
      <c r="I485" s="66" t="s">
        <v>199</v>
      </c>
      <c r="J485" s="66"/>
      <c r="K485" s="66">
        <v>30</v>
      </c>
      <c r="L485" s="66">
        <f>K485*442</f>
        <v>13260</v>
      </c>
      <c r="M485" s="66"/>
      <c r="N485" s="66"/>
      <c r="O485" s="67"/>
      <c r="P485" s="292"/>
    </row>
    <row r="486" spans="1:16" ht="30" customHeight="1" thickBot="1">
      <c r="A486" s="68">
        <v>24</v>
      </c>
      <c r="B486" s="75" t="s">
        <v>180</v>
      </c>
      <c r="C486" s="112">
        <v>2694.7</v>
      </c>
      <c r="D486" s="71">
        <v>1653.57</v>
      </c>
      <c r="E486" s="71">
        <f>C486*0.79*12</f>
        <v>25545.756</v>
      </c>
      <c r="F486" s="71">
        <f>E486*10%</f>
        <v>2554.5756</v>
      </c>
      <c r="G486" s="71">
        <f>E486-F486</f>
        <v>22991.1804</v>
      </c>
      <c r="H486" s="71">
        <f>D486+G486</f>
        <v>24644.7504</v>
      </c>
      <c r="I486" s="71" t="s">
        <v>198</v>
      </c>
      <c r="J486" s="71">
        <v>10</v>
      </c>
      <c r="K486" s="71">
        <v>12</v>
      </c>
      <c r="L486" s="71">
        <v>21195</v>
      </c>
      <c r="M486" s="71"/>
      <c r="N486" s="71"/>
      <c r="O486" s="72" t="s">
        <v>417</v>
      </c>
      <c r="P486" s="62" t="e">
        <f>H486-L486-#REF!-#REF!-#REF!-#REF!-#REF!-#REF!-#REF!</f>
        <v>#REF!</v>
      </c>
    </row>
    <row r="487" spans="1:16" ht="47.25" customHeight="1">
      <c r="A487" s="290">
        <v>25</v>
      </c>
      <c r="B487" s="280" t="s">
        <v>181</v>
      </c>
      <c r="C487" s="284">
        <v>14039.5</v>
      </c>
      <c r="D487" s="276">
        <v>-24936.66</v>
      </c>
      <c r="E487" s="278">
        <f>C487*0.79*12</f>
        <v>133094.46</v>
      </c>
      <c r="F487" s="278">
        <f>E487*10%</f>
        <v>13309.446</v>
      </c>
      <c r="G487" s="278">
        <f>E487-F487</f>
        <v>119785.014</v>
      </c>
      <c r="H487" s="276">
        <f>D487+G487</f>
        <v>94848.35399999999</v>
      </c>
      <c r="I487" s="63" t="s">
        <v>220</v>
      </c>
      <c r="J487" s="63">
        <v>5</v>
      </c>
      <c r="K487" s="63">
        <v>8</v>
      </c>
      <c r="L487" s="63">
        <f>K487*410</f>
        <v>3280</v>
      </c>
      <c r="M487" s="63"/>
      <c r="N487" s="63"/>
      <c r="O487" s="64"/>
      <c r="P487" s="292" t="e">
        <f>H487-L487-L488-L489-L490-#REF!-#REF!-#REF!-#REF!</f>
        <v>#REF!</v>
      </c>
    </row>
    <row r="488" spans="1:16" ht="30" customHeight="1">
      <c r="A488" s="299"/>
      <c r="B488" s="286"/>
      <c r="C488" s="202"/>
      <c r="D488" s="236"/>
      <c r="E488" s="200"/>
      <c r="F488" s="200"/>
      <c r="G488" s="200"/>
      <c r="H488" s="236"/>
      <c r="I488" s="8" t="s">
        <v>199</v>
      </c>
      <c r="J488" s="8">
        <v>2</v>
      </c>
      <c r="K488" s="8">
        <v>30</v>
      </c>
      <c r="L488" s="8">
        <f>K488*442</f>
        <v>13260</v>
      </c>
      <c r="M488" s="8"/>
      <c r="N488" s="8"/>
      <c r="O488" s="65"/>
      <c r="P488" s="292"/>
    </row>
    <row r="489" spans="1:16" ht="30" customHeight="1">
      <c r="A489" s="299"/>
      <c r="B489" s="286"/>
      <c r="C489" s="202"/>
      <c r="D489" s="236"/>
      <c r="E489" s="200"/>
      <c r="F489" s="200"/>
      <c r="G489" s="200"/>
      <c r="H489" s="236"/>
      <c r="I489" s="8" t="s">
        <v>207</v>
      </c>
      <c r="J489" s="8">
        <v>8</v>
      </c>
      <c r="K489" s="8">
        <v>124</v>
      </c>
      <c r="L489" s="8">
        <f>K489*561</f>
        <v>69564</v>
      </c>
      <c r="M489" s="8"/>
      <c r="N489" s="8"/>
      <c r="O489" s="65"/>
      <c r="P489" s="292"/>
    </row>
    <row r="490" spans="1:16" ht="30" customHeight="1" thickBot="1">
      <c r="A490" s="291"/>
      <c r="B490" s="281"/>
      <c r="C490" s="285"/>
      <c r="D490" s="277"/>
      <c r="E490" s="279"/>
      <c r="F490" s="279"/>
      <c r="G490" s="279"/>
      <c r="H490" s="277"/>
      <c r="I490" s="66" t="s">
        <v>256</v>
      </c>
      <c r="J490" s="66">
        <v>16</v>
      </c>
      <c r="K490" s="66">
        <v>4</v>
      </c>
      <c r="L490" s="66"/>
      <c r="M490" s="66"/>
      <c r="N490" s="66"/>
      <c r="O490" s="67"/>
      <c r="P490" s="292"/>
    </row>
    <row r="491" spans="1:16" ht="30" customHeight="1" thickBot="1">
      <c r="A491" s="68">
        <v>26</v>
      </c>
      <c r="B491" s="75" t="s">
        <v>182</v>
      </c>
      <c r="C491" s="112">
        <v>2371.5</v>
      </c>
      <c r="D491" s="71">
        <v>23146.36</v>
      </c>
      <c r="E491" s="71">
        <f>C491*0.79*12</f>
        <v>22481.82</v>
      </c>
      <c r="F491" s="71">
        <f>E491*10%</f>
        <v>2248.1820000000002</v>
      </c>
      <c r="G491" s="71">
        <f>E491-F491</f>
        <v>20233.638</v>
      </c>
      <c r="H491" s="71">
        <f>D491+G491</f>
        <v>43379.998</v>
      </c>
      <c r="I491" s="71" t="s">
        <v>257</v>
      </c>
      <c r="J491" s="71">
        <v>16</v>
      </c>
      <c r="K491" s="71">
        <v>2</v>
      </c>
      <c r="L491" s="71">
        <v>72000</v>
      </c>
      <c r="M491" s="71"/>
      <c r="N491" s="71"/>
      <c r="O491" s="72"/>
      <c r="P491" s="62" t="e">
        <f>H491-L491-#REF!-#REF!-#REF!-#REF!-#REF!-#REF!-#REF!</f>
        <v>#REF!</v>
      </c>
    </row>
    <row r="492" spans="1:16" ht="30" customHeight="1" thickBot="1">
      <c r="A492" s="68">
        <v>27</v>
      </c>
      <c r="B492" s="75" t="s">
        <v>183</v>
      </c>
      <c r="C492" s="112">
        <v>2359</v>
      </c>
      <c r="D492" s="71">
        <v>22591.59</v>
      </c>
      <c r="E492" s="71">
        <f>C492*0.79*12</f>
        <v>22363.32</v>
      </c>
      <c r="F492" s="71">
        <f>E492*10%</f>
        <v>2236.332</v>
      </c>
      <c r="G492" s="71">
        <f>E492-F492</f>
        <v>20126.988</v>
      </c>
      <c r="H492" s="71">
        <f>D492+G492</f>
        <v>42718.578</v>
      </c>
      <c r="I492" s="71" t="s">
        <v>199</v>
      </c>
      <c r="J492" s="71"/>
      <c r="K492" s="71">
        <v>10</v>
      </c>
      <c r="L492" s="71">
        <f>K492*442</f>
        <v>4420</v>
      </c>
      <c r="M492" s="71"/>
      <c r="N492" s="71"/>
      <c r="O492" s="72"/>
      <c r="P492" s="62" t="e">
        <f>H492-L492-#REF!-#REF!-#REF!-#REF!-#REF!-#REF!-#REF!</f>
        <v>#REF!</v>
      </c>
    </row>
    <row r="493" spans="1:16" ht="30" customHeight="1" thickBot="1">
      <c r="A493" s="68">
        <v>28</v>
      </c>
      <c r="B493" s="75" t="s">
        <v>184</v>
      </c>
      <c r="C493" s="112">
        <v>4788.7</v>
      </c>
      <c r="D493" s="71">
        <v>-38077.58</v>
      </c>
      <c r="E493" s="71">
        <f>C493*0.79*12</f>
        <v>45396.876</v>
      </c>
      <c r="F493" s="71">
        <f>E493*10%</f>
        <v>4539.6876</v>
      </c>
      <c r="G493" s="71">
        <f>E493-F493</f>
        <v>40857.1884</v>
      </c>
      <c r="H493" s="71">
        <f>D493+G493</f>
        <v>2779.6083999999973</v>
      </c>
      <c r="I493" s="71" t="s">
        <v>199</v>
      </c>
      <c r="J493" s="71"/>
      <c r="K493" s="71">
        <v>30</v>
      </c>
      <c r="L493" s="71">
        <f>K493*442</f>
        <v>13260</v>
      </c>
      <c r="M493" s="71"/>
      <c r="N493" s="71"/>
      <c r="O493" s="72"/>
      <c r="P493" s="62" t="e">
        <f>H493-L493-#REF!-#REF!-#REF!-#REF!-#REF!-#REF!-#REF!</f>
        <v>#REF!</v>
      </c>
    </row>
    <row r="494" spans="1:16" ht="30" customHeight="1">
      <c r="A494" s="119">
        <f>A94+A188+A298+A402+A418+A493</f>
        <v>158</v>
      </c>
      <c r="B494" s="120" t="s">
        <v>48</v>
      </c>
      <c r="C494" s="102">
        <f aca="true" t="shared" si="5" ref="C494:H494">SUM(C421:C493)</f>
        <v>237375</v>
      </c>
      <c r="D494" s="84">
        <f t="shared" si="5"/>
        <v>431444.3000000001</v>
      </c>
      <c r="E494" s="90">
        <f t="shared" si="5"/>
        <v>2250315</v>
      </c>
      <c r="F494" s="90">
        <f t="shared" si="5"/>
        <v>225031.50000000006</v>
      </c>
      <c r="G494" s="90">
        <f t="shared" si="5"/>
        <v>2025283.5000000002</v>
      </c>
      <c r="H494" s="90">
        <f t="shared" si="5"/>
        <v>2456727.8</v>
      </c>
      <c r="I494" s="110"/>
      <c r="J494" s="110"/>
      <c r="K494" s="103"/>
      <c r="L494" s="90">
        <f>SUM(L421:L493)</f>
        <v>1251080.87</v>
      </c>
      <c r="M494" s="90"/>
      <c r="N494" s="90"/>
      <c r="O494" s="121"/>
      <c r="P494" s="17" t="e">
        <f>SUM(P421:P493)</f>
        <v>#REF!</v>
      </c>
    </row>
    <row r="495" spans="1:16" ht="30" customHeight="1">
      <c r="A495" s="22"/>
      <c r="B495" s="23" t="s">
        <v>185</v>
      </c>
      <c r="C495" s="13">
        <f aca="true" t="shared" si="6" ref="C495:H495">C100+C193+C301+C404+C419+C494</f>
        <v>1785550.9</v>
      </c>
      <c r="D495" s="13">
        <f t="shared" si="6"/>
        <v>4469518.63</v>
      </c>
      <c r="E495" s="13">
        <f t="shared" si="6"/>
        <v>16927022.531999998</v>
      </c>
      <c r="F495" s="13">
        <f t="shared" si="6"/>
        <v>1692702.2532000002</v>
      </c>
      <c r="G495" s="13">
        <f t="shared" si="6"/>
        <v>15234320.2788</v>
      </c>
      <c r="H495" s="13">
        <f t="shared" si="6"/>
        <v>19703838.9088</v>
      </c>
      <c r="I495" s="8"/>
      <c r="J495" s="8"/>
      <c r="K495" s="25"/>
      <c r="L495" s="13">
        <f>L100+L193+L301+L404+L419+L494</f>
        <v>9023369.870000001</v>
      </c>
      <c r="M495" s="26"/>
      <c r="N495" s="26"/>
      <c r="O495" s="26"/>
      <c r="P495" s="13" t="e">
        <f>P100+P193+P301+P404+P419+P494</f>
        <v>#REF!</v>
      </c>
    </row>
    <row r="496" spans="1:16" ht="32.25" customHeight="1">
      <c r="A496" s="123"/>
      <c r="B496" s="123"/>
      <c r="C496" s="124"/>
      <c r="D496" s="124"/>
      <c r="E496" s="124"/>
      <c r="F496" s="124"/>
      <c r="G496" s="124"/>
      <c r="H496" s="124"/>
      <c r="I496" s="123"/>
      <c r="J496" s="123"/>
      <c r="K496" s="123"/>
      <c r="L496" s="125"/>
      <c r="M496" s="125"/>
      <c r="N496" s="125"/>
      <c r="O496" s="126"/>
      <c r="P496" s="146"/>
    </row>
    <row r="497" spans="1:17" ht="20.25">
      <c r="A497" s="272"/>
      <c r="B497" s="272"/>
      <c r="C497" s="272"/>
      <c r="D497" s="272"/>
      <c r="E497" s="272"/>
      <c r="F497" s="272"/>
      <c r="G497" s="272"/>
      <c r="H497" s="272"/>
      <c r="I497" s="272"/>
      <c r="J497" s="272"/>
      <c r="K497" s="272"/>
      <c r="L497" s="272"/>
      <c r="M497" s="272"/>
      <c r="N497" s="272"/>
      <c r="O497" s="272"/>
      <c r="P497" s="272"/>
      <c r="Q497" s="3"/>
    </row>
    <row r="498" spans="1:16" ht="20.25">
      <c r="A498" s="123"/>
      <c r="B498" s="127"/>
      <c r="C498" s="128"/>
      <c r="D498" s="128"/>
      <c r="E498" s="128"/>
      <c r="F498" s="128"/>
      <c r="G498" s="128"/>
      <c r="H498" s="128"/>
      <c r="I498" s="127"/>
      <c r="J498" s="127"/>
      <c r="K498" s="129"/>
      <c r="L498" s="130"/>
      <c r="M498" s="130"/>
      <c r="N498" s="130"/>
      <c r="O498" s="130"/>
      <c r="P498" s="147"/>
    </row>
    <row r="499" spans="1:16" ht="20.25">
      <c r="A499" s="127"/>
      <c r="B499" s="138"/>
      <c r="C499" s="127"/>
      <c r="D499" s="127"/>
      <c r="E499" s="127"/>
      <c r="F499" s="127"/>
      <c r="G499" s="127"/>
      <c r="H499" s="127"/>
      <c r="I499" s="127"/>
      <c r="J499" s="127"/>
      <c r="K499" s="127"/>
      <c r="L499" s="127"/>
      <c r="M499" s="127"/>
      <c r="N499" s="127"/>
      <c r="O499" s="127"/>
      <c r="P499" s="144"/>
    </row>
    <row r="500" spans="1:16" ht="20.25">
      <c r="A500" s="123"/>
      <c r="B500" s="138"/>
      <c r="C500" s="128"/>
      <c r="D500" s="128"/>
      <c r="E500" s="128"/>
      <c r="F500" s="136"/>
      <c r="G500" s="136"/>
      <c r="H500" s="136"/>
      <c r="I500" s="137"/>
      <c r="J500" s="137"/>
      <c r="K500" s="123"/>
      <c r="L500" s="126"/>
      <c r="M500" s="126"/>
      <c r="N500" s="126"/>
      <c r="O500" s="126"/>
      <c r="P500" s="122"/>
    </row>
    <row r="501" spans="1:16" ht="23.25">
      <c r="A501" s="271" t="s">
        <v>493</v>
      </c>
      <c r="B501" s="271"/>
      <c r="C501" s="271"/>
      <c r="D501" s="271"/>
      <c r="E501" s="271"/>
      <c r="F501" s="271"/>
      <c r="G501" s="271"/>
      <c r="H501" s="271"/>
      <c r="I501" s="271"/>
      <c r="J501" s="271"/>
      <c r="K501" s="271"/>
      <c r="L501" s="271"/>
      <c r="M501" s="271"/>
      <c r="N501" s="271"/>
      <c r="O501" s="271"/>
      <c r="P501" s="271"/>
    </row>
    <row r="502" spans="1:16" ht="20.25">
      <c r="A502" s="137"/>
      <c r="B502" s="127"/>
      <c r="C502" s="128"/>
      <c r="D502" s="128"/>
      <c r="E502" s="128"/>
      <c r="F502" s="128"/>
      <c r="G502" s="128"/>
      <c r="H502" s="128"/>
      <c r="I502" s="137"/>
      <c r="J502" s="137"/>
      <c r="K502" s="127"/>
      <c r="L502" s="139"/>
      <c r="M502" s="139"/>
      <c r="N502" s="139"/>
      <c r="O502" s="139"/>
      <c r="P502" s="131"/>
    </row>
    <row r="503" spans="1:16" ht="20.25">
      <c r="A503" s="123"/>
      <c r="B503" s="126"/>
      <c r="C503" s="124"/>
      <c r="D503" s="124"/>
      <c r="E503" s="124"/>
      <c r="F503" s="124"/>
      <c r="G503" s="124"/>
      <c r="H503" s="124"/>
      <c r="I503" s="123"/>
      <c r="J503" s="123"/>
      <c r="K503" s="126"/>
      <c r="L503" s="126"/>
      <c r="M503" s="126"/>
      <c r="N503" s="126"/>
      <c r="O503" s="126"/>
      <c r="P503" s="122"/>
    </row>
    <row r="504" spans="1:16" ht="20.25">
      <c r="A504" s="138"/>
      <c r="B504" s="138"/>
      <c r="C504" s="140"/>
      <c r="D504" s="140"/>
      <c r="E504" s="140"/>
      <c r="F504" s="140"/>
      <c r="G504" s="140"/>
      <c r="H504" s="140"/>
      <c r="I504" s="138"/>
      <c r="J504" s="138"/>
      <c r="K504" s="141"/>
      <c r="L504" s="141"/>
      <c r="M504" s="141"/>
      <c r="N504" s="141"/>
      <c r="O504" s="141"/>
      <c r="P504" s="132"/>
    </row>
    <row r="505" spans="1:16" ht="20.25">
      <c r="A505" s="138"/>
      <c r="B505" s="142"/>
      <c r="C505" s="140"/>
      <c r="D505" s="140"/>
      <c r="E505" s="140"/>
      <c r="F505" s="140"/>
      <c r="G505" s="140"/>
      <c r="H505" s="140"/>
      <c r="I505" s="138"/>
      <c r="J505" s="138"/>
      <c r="K505" s="138"/>
      <c r="L505" s="141"/>
      <c r="M505" s="141"/>
      <c r="N505" s="141"/>
      <c r="O505" s="141"/>
      <c r="P505" s="132"/>
    </row>
    <row r="506" spans="1:16" ht="20.25">
      <c r="A506" s="138"/>
      <c r="B506" s="138"/>
      <c r="C506" s="140"/>
      <c r="D506" s="140"/>
      <c r="E506" s="140"/>
      <c r="F506" s="140"/>
      <c r="G506" s="140"/>
      <c r="H506" s="140"/>
      <c r="I506" s="138"/>
      <c r="J506" s="138"/>
      <c r="K506" s="141"/>
      <c r="L506" s="141"/>
      <c r="M506" s="141"/>
      <c r="N506" s="141"/>
      <c r="O506" s="141"/>
      <c r="P506" s="132"/>
    </row>
    <row r="507" spans="1:16" ht="20.25">
      <c r="A507" s="138"/>
      <c r="B507" s="137" t="s">
        <v>187</v>
      </c>
      <c r="C507" s="140"/>
      <c r="D507" s="140"/>
      <c r="E507" s="140"/>
      <c r="F507" s="140"/>
      <c r="G507" s="140"/>
      <c r="H507" s="140"/>
      <c r="I507" s="138"/>
      <c r="J507" s="138"/>
      <c r="K507" s="141"/>
      <c r="L507" s="141"/>
      <c r="M507" s="141"/>
      <c r="N507" s="141"/>
      <c r="O507" s="141"/>
      <c r="P507" s="132"/>
    </row>
    <row r="508" spans="1:16" ht="20.25">
      <c r="A508" s="138"/>
      <c r="B508" s="137" t="s">
        <v>188</v>
      </c>
      <c r="C508" s="140"/>
      <c r="D508" s="140"/>
      <c r="E508" s="140"/>
      <c r="F508" s="140"/>
      <c r="G508" s="140"/>
      <c r="H508" s="140"/>
      <c r="I508" s="138"/>
      <c r="J508" s="138"/>
      <c r="K508" s="141"/>
      <c r="L508" s="141"/>
      <c r="M508" s="141"/>
      <c r="N508" s="141"/>
      <c r="O508" s="141"/>
      <c r="P508" s="132"/>
    </row>
    <row r="509" spans="1:15" ht="20.25">
      <c r="A509" s="133"/>
      <c r="B509" s="133"/>
      <c r="C509" s="134"/>
      <c r="D509" s="134"/>
      <c r="E509" s="134"/>
      <c r="F509" s="134"/>
      <c r="G509" s="134"/>
      <c r="H509" s="134"/>
      <c r="I509" s="133"/>
      <c r="J509" s="133"/>
      <c r="K509" s="135"/>
      <c r="L509" s="135"/>
      <c r="M509" s="135"/>
      <c r="N509" s="135"/>
      <c r="O509" s="135"/>
    </row>
    <row r="510" spans="11:15" ht="20.25">
      <c r="K510" s="39"/>
      <c r="L510" s="39"/>
      <c r="M510" s="39"/>
      <c r="N510" s="39"/>
      <c r="O510" s="39"/>
    </row>
    <row r="511" spans="11:15" ht="20.25">
      <c r="K511" s="39"/>
      <c r="L511" s="39"/>
      <c r="M511" s="39"/>
      <c r="N511" s="39"/>
      <c r="O511" s="39"/>
    </row>
    <row r="512" spans="11:15" ht="20.25">
      <c r="K512" s="39"/>
      <c r="L512" s="39"/>
      <c r="M512" s="39"/>
      <c r="N512" s="39"/>
      <c r="O512" s="39"/>
    </row>
    <row r="513" spans="11:15" ht="20.25">
      <c r="K513" s="39"/>
      <c r="L513" s="39"/>
      <c r="M513" s="39"/>
      <c r="N513" s="39"/>
      <c r="O513" s="39"/>
    </row>
    <row r="514" spans="11:15" ht="20.25">
      <c r="K514" s="39"/>
      <c r="L514" s="39"/>
      <c r="M514" s="39"/>
      <c r="N514" s="39"/>
      <c r="O514" s="39"/>
    </row>
    <row r="515" spans="11:15" ht="20.25">
      <c r="K515" s="39"/>
      <c r="L515" s="39"/>
      <c r="M515" s="39"/>
      <c r="N515" s="39"/>
      <c r="O515" s="39"/>
    </row>
    <row r="516" spans="11:15" ht="20.25">
      <c r="K516" s="39"/>
      <c r="L516" s="39"/>
      <c r="M516" s="39"/>
      <c r="N516" s="39"/>
      <c r="O516" s="39"/>
    </row>
    <row r="517" spans="12:15" ht="20.25">
      <c r="L517" s="39"/>
      <c r="M517" s="39"/>
      <c r="N517" s="39"/>
      <c r="O517" s="39"/>
    </row>
    <row r="518" spans="12:15" ht="20.25">
      <c r="L518" s="39"/>
      <c r="M518" s="39"/>
      <c r="N518" s="39"/>
      <c r="O518" s="39"/>
    </row>
    <row r="519" spans="11:15" ht="20.25">
      <c r="K519" s="39"/>
      <c r="L519" s="39"/>
      <c r="M519" s="39"/>
      <c r="N519" s="39"/>
      <c r="O519" s="39"/>
    </row>
    <row r="520" spans="9:15" ht="20.25">
      <c r="I520" s="33"/>
      <c r="J520" s="33"/>
      <c r="K520" s="39"/>
      <c r="L520" s="39"/>
      <c r="M520" s="39"/>
      <c r="N520" s="39"/>
      <c r="O520" s="39"/>
    </row>
    <row r="521" spans="11:15" ht="20.25">
      <c r="K521" s="39"/>
      <c r="L521" s="39"/>
      <c r="M521" s="39"/>
      <c r="N521" s="39"/>
      <c r="O521" s="39"/>
    </row>
    <row r="522" spans="12:15" ht="20.25">
      <c r="L522" s="39"/>
      <c r="M522" s="39"/>
      <c r="N522" s="39"/>
      <c r="O522" s="39"/>
    </row>
    <row r="523" spans="12:15" ht="20.25">
      <c r="L523" s="39"/>
      <c r="M523" s="39"/>
      <c r="N523" s="39"/>
      <c r="O523" s="39"/>
    </row>
    <row r="524" spans="12:15" ht="20.25">
      <c r="L524" s="39"/>
      <c r="M524" s="39"/>
      <c r="N524" s="39"/>
      <c r="O524" s="39"/>
    </row>
    <row r="525" spans="12:15" ht="20.25">
      <c r="L525" s="39"/>
      <c r="M525" s="39"/>
      <c r="N525" s="39"/>
      <c r="O525" s="39"/>
    </row>
    <row r="526" spans="12:15" ht="20.25">
      <c r="L526" s="39"/>
      <c r="M526" s="39"/>
      <c r="N526" s="39"/>
      <c r="O526" s="39"/>
    </row>
    <row r="527" spans="12:15" ht="20.25">
      <c r="L527" s="39"/>
      <c r="M527" s="39"/>
      <c r="N527" s="39"/>
      <c r="O527" s="39"/>
    </row>
    <row r="528" spans="12:15" ht="20.25">
      <c r="L528" s="39"/>
      <c r="M528" s="39"/>
      <c r="N528" s="39"/>
      <c r="O528" s="39"/>
    </row>
    <row r="529" spans="12:15" ht="20.25">
      <c r="L529" s="39"/>
      <c r="M529" s="39"/>
      <c r="N529" s="39"/>
      <c r="O529" s="39"/>
    </row>
    <row r="530" spans="12:15" ht="20.25">
      <c r="L530" s="39"/>
      <c r="M530" s="39"/>
      <c r="N530" s="39"/>
      <c r="O530" s="39"/>
    </row>
    <row r="531" spans="12:15" ht="20.25">
      <c r="L531" s="39"/>
      <c r="M531" s="39"/>
      <c r="N531" s="39"/>
      <c r="O531" s="39"/>
    </row>
    <row r="532" spans="12:15" ht="20.25">
      <c r="L532" s="39"/>
      <c r="M532" s="39"/>
      <c r="N532" s="39"/>
      <c r="O532" s="39"/>
    </row>
    <row r="533" spans="12:15" ht="20.25">
      <c r="L533" s="39"/>
      <c r="M533" s="39"/>
      <c r="N533" s="39"/>
      <c r="O533" s="39"/>
    </row>
    <row r="534" spans="12:15" ht="20.25">
      <c r="L534" s="39"/>
      <c r="M534" s="39"/>
      <c r="N534" s="39"/>
      <c r="O534" s="39"/>
    </row>
    <row r="535" spans="12:15" ht="20.25">
      <c r="L535" s="39"/>
      <c r="M535" s="39"/>
      <c r="N535" s="39"/>
      <c r="O535" s="39"/>
    </row>
    <row r="536" spans="12:15" ht="20.25">
      <c r="L536" s="39"/>
      <c r="M536" s="39"/>
      <c r="N536" s="39"/>
      <c r="O536" s="39"/>
    </row>
    <row r="537" spans="12:15" ht="20.25">
      <c r="L537" s="39"/>
      <c r="M537" s="39"/>
      <c r="N537" s="39"/>
      <c r="O537" s="39"/>
    </row>
    <row r="538" spans="12:15" ht="20.25">
      <c r="L538" s="39"/>
      <c r="M538" s="39"/>
      <c r="N538" s="39"/>
      <c r="O538" s="39"/>
    </row>
    <row r="539" spans="12:15" ht="20.25">
      <c r="L539" s="39"/>
      <c r="M539" s="39"/>
      <c r="N539" s="39"/>
      <c r="O539" s="39"/>
    </row>
    <row r="540" spans="12:15" ht="20.25">
      <c r="L540" s="39"/>
      <c r="M540" s="39"/>
      <c r="N540" s="39"/>
      <c r="O540" s="39"/>
    </row>
    <row r="541" spans="12:15" ht="20.25">
      <c r="L541" s="39"/>
      <c r="M541" s="39"/>
      <c r="N541" s="39"/>
      <c r="O541" s="39"/>
    </row>
    <row r="542" spans="12:15" ht="20.25">
      <c r="L542" s="39"/>
      <c r="M542" s="39"/>
      <c r="N542" s="39"/>
      <c r="O542" s="39"/>
    </row>
    <row r="543" spans="12:15" ht="20.25">
      <c r="L543" s="39"/>
      <c r="M543" s="39"/>
      <c r="N543" s="39"/>
      <c r="O543" s="39"/>
    </row>
    <row r="544" spans="12:15" ht="20.25">
      <c r="L544" s="39"/>
      <c r="M544" s="39"/>
      <c r="N544" s="39"/>
      <c r="O544" s="39"/>
    </row>
    <row r="545" spans="12:15" ht="20.25">
      <c r="L545" s="39"/>
      <c r="M545" s="39"/>
      <c r="N545" s="39"/>
      <c r="O545" s="39"/>
    </row>
    <row r="546" spans="12:15" ht="20.25">
      <c r="L546" s="39"/>
      <c r="M546" s="39"/>
      <c r="N546" s="39"/>
      <c r="O546" s="39"/>
    </row>
    <row r="547" spans="12:15" ht="20.25">
      <c r="L547" s="39"/>
      <c r="M547" s="39"/>
      <c r="N547" s="39"/>
      <c r="O547" s="39"/>
    </row>
    <row r="548" spans="12:15" ht="20.25">
      <c r="L548" s="39"/>
      <c r="M548" s="39"/>
      <c r="N548" s="39"/>
      <c r="O548" s="39"/>
    </row>
    <row r="549" spans="12:15" ht="20.25">
      <c r="L549" s="39"/>
      <c r="M549" s="39"/>
      <c r="N549" s="39"/>
      <c r="O549" s="39"/>
    </row>
    <row r="550" spans="12:15" ht="20.25">
      <c r="L550" s="39"/>
      <c r="M550" s="39"/>
      <c r="N550" s="39"/>
      <c r="O550" s="39"/>
    </row>
    <row r="551" spans="12:15" ht="20.25">
      <c r="L551" s="39"/>
      <c r="M551" s="39"/>
      <c r="N551" s="39"/>
      <c r="O551" s="39"/>
    </row>
    <row r="552" spans="12:15" ht="20.25">
      <c r="L552" s="39"/>
      <c r="M552" s="39"/>
      <c r="N552" s="39"/>
      <c r="O552" s="39"/>
    </row>
    <row r="553" spans="12:15" ht="20.25">
      <c r="L553" s="39"/>
      <c r="M553" s="39"/>
      <c r="N553" s="39"/>
      <c r="O553" s="39"/>
    </row>
    <row r="554" spans="12:15" ht="20.25">
      <c r="L554" s="39"/>
      <c r="M554" s="39"/>
      <c r="N554" s="39"/>
      <c r="O554" s="39"/>
    </row>
    <row r="555" spans="12:15" ht="20.25">
      <c r="L555" s="39"/>
      <c r="M555" s="39"/>
      <c r="N555" s="39"/>
      <c r="O555" s="39"/>
    </row>
    <row r="556" spans="12:15" ht="20.25">
      <c r="L556" s="39"/>
      <c r="M556" s="39"/>
      <c r="N556" s="39"/>
      <c r="O556" s="39"/>
    </row>
    <row r="557" spans="12:15" ht="20.25">
      <c r="L557" s="39"/>
      <c r="M557" s="39"/>
      <c r="N557" s="39"/>
      <c r="O557" s="39"/>
    </row>
    <row r="558" spans="12:15" ht="20.25">
      <c r="L558" s="39"/>
      <c r="M558" s="39"/>
      <c r="N558" s="39"/>
      <c r="O558" s="39"/>
    </row>
    <row r="559" spans="12:15" ht="20.25">
      <c r="L559" s="39"/>
      <c r="M559" s="39"/>
      <c r="N559" s="39"/>
      <c r="O559" s="39"/>
    </row>
    <row r="560" spans="12:15" ht="20.25">
      <c r="L560" s="39"/>
      <c r="M560" s="39"/>
      <c r="N560" s="39"/>
      <c r="O560" s="39"/>
    </row>
    <row r="561" spans="12:15" ht="20.25">
      <c r="L561" s="39"/>
      <c r="M561" s="39"/>
      <c r="N561" s="39"/>
      <c r="O561" s="39"/>
    </row>
    <row r="562" spans="12:15" ht="20.25">
      <c r="L562" s="39"/>
      <c r="M562" s="39"/>
      <c r="N562" s="39"/>
      <c r="O562" s="39"/>
    </row>
    <row r="563" spans="12:15" ht="20.25">
      <c r="L563" s="39"/>
      <c r="M563" s="39"/>
      <c r="N563" s="39"/>
      <c r="O563" s="39"/>
    </row>
    <row r="564" spans="12:15" ht="20.25">
      <c r="L564" s="39"/>
      <c r="M564" s="39"/>
      <c r="N564" s="39"/>
      <c r="O564" s="39"/>
    </row>
    <row r="565" spans="12:15" ht="20.25">
      <c r="L565" s="39"/>
      <c r="M565" s="39"/>
      <c r="N565" s="39"/>
      <c r="O565" s="39"/>
    </row>
    <row r="566" spans="12:15" ht="20.25">
      <c r="L566" s="39"/>
      <c r="M566" s="39"/>
      <c r="N566" s="39"/>
      <c r="O566" s="39"/>
    </row>
    <row r="567" spans="12:15" ht="20.25">
      <c r="L567" s="39"/>
      <c r="M567" s="39"/>
      <c r="N567" s="39"/>
      <c r="O567" s="39"/>
    </row>
    <row r="568" spans="12:15" ht="20.25">
      <c r="L568" s="39"/>
      <c r="M568" s="39"/>
      <c r="N568" s="39"/>
      <c r="O568" s="39"/>
    </row>
    <row r="569" spans="12:15" ht="20.25">
      <c r="L569" s="39"/>
      <c r="M569" s="39"/>
      <c r="N569" s="39"/>
      <c r="O569" s="39"/>
    </row>
    <row r="570" spans="12:15" ht="20.25">
      <c r="L570" s="39"/>
      <c r="M570" s="39"/>
      <c r="N570" s="39"/>
      <c r="O570" s="39"/>
    </row>
    <row r="571" spans="12:15" ht="20.25">
      <c r="L571" s="39"/>
      <c r="M571" s="39"/>
      <c r="N571" s="39"/>
      <c r="O571" s="39"/>
    </row>
    <row r="572" spans="12:15" ht="20.25">
      <c r="L572" s="39"/>
      <c r="M572" s="39"/>
      <c r="N572" s="39"/>
      <c r="O572" s="39"/>
    </row>
    <row r="573" spans="12:15" ht="20.25">
      <c r="L573" s="39"/>
      <c r="M573" s="39"/>
      <c r="N573" s="39"/>
      <c r="O573" s="39"/>
    </row>
    <row r="574" spans="12:15" ht="20.25">
      <c r="L574" s="39"/>
      <c r="M574" s="39"/>
      <c r="N574" s="39"/>
      <c r="O574" s="39"/>
    </row>
    <row r="575" spans="12:15" ht="20.25">
      <c r="L575" s="39"/>
      <c r="M575" s="39"/>
      <c r="N575" s="39"/>
      <c r="O575" s="39"/>
    </row>
    <row r="576" spans="12:15" ht="20.25">
      <c r="L576" s="39"/>
      <c r="M576" s="39"/>
      <c r="N576" s="39"/>
      <c r="O576" s="39"/>
    </row>
    <row r="577" spans="12:15" ht="20.25">
      <c r="L577" s="39"/>
      <c r="M577" s="39"/>
      <c r="N577" s="39"/>
      <c r="O577" s="39"/>
    </row>
    <row r="578" spans="12:15" ht="20.25">
      <c r="L578" s="39"/>
      <c r="M578" s="39"/>
      <c r="N578" s="39"/>
      <c r="O578" s="39"/>
    </row>
    <row r="579" spans="12:15" ht="20.25">
      <c r="L579" s="39"/>
      <c r="M579" s="39"/>
      <c r="N579" s="39"/>
      <c r="O579" s="39"/>
    </row>
    <row r="580" spans="12:15" ht="20.25">
      <c r="L580" s="39"/>
      <c r="M580" s="39"/>
      <c r="N580" s="39"/>
      <c r="O580" s="39"/>
    </row>
    <row r="581" spans="12:15" ht="20.25">
      <c r="L581" s="39"/>
      <c r="M581" s="39"/>
      <c r="N581" s="39"/>
      <c r="O581" s="39"/>
    </row>
    <row r="582" spans="12:15" ht="20.25">
      <c r="L582" s="39"/>
      <c r="M582" s="39"/>
      <c r="N582" s="39"/>
      <c r="O582" s="39"/>
    </row>
    <row r="583" spans="12:15" ht="20.25">
      <c r="L583" s="39"/>
      <c r="M583" s="39"/>
      <c r="N583" s="39"/>
      <c r="O583" s="39"/>
    </row>
    <row r="584" spans="12:15" ht="20.25">
      <c r="L584" s="39"/>
      <c r="M584" s="39"/>
      <c r="N584" s="39"/>
      <c r="O584" s="39"/>
    </row>
    <row r="585" spans="12:15" ht="20.25">
      <c r="L585" s="39"/>
      <c r="M585" s="39"/>
      <c r="N585" s="39"/>
      <c r="O585" s="39"/>
    </row>
    <row r="586" spans="12:15" ht="20.25">
      <c r="L586" s="39"/>
      <c r="M586" s="39"/>
      <c r="N586" s="39"/>
      <c r="O586" s="39"/>
    </row>
    <row r="587" spans="12:15" ht="20.25">
      <c r="L587" s="39"/>
      <c r="M587" s="39"/>
      <c r="N587" s="39"/>
      <c r="O587" s="39"/>
    </row>
    <row r="588" spans="12:15" ht="20.25">
      <c r="L588" s="39"/>
      <c r="M588" s="39"/>
      <c r="N588" s="39"/>
      <c r="O588" s="39"/>
    </row>
    <row r="589" spans="12:15" ht="20.25">
      <c r="L589" s="39"/>
      <c r="M589" s="39"/>
      <c r="N589" s="39"/>
      <c r="O589" s="39"/>
    </row>
    <row r="590" spans="12:15" ht="20.25">
      <c r="L590" s="39"/>
      <c r="M590" s="39"/>
      <c r="N590" s="39"/>
      <c r="O590" s="39"/>
    </row>
    <row r="591" spans="12:15" ht="20.25">
      <c r="L591" s="39"/>
      <c r="M591" s="39"/>
      <c r="N591" s="39"/>
      <c r="O591" s="39"/>
    </row>
    <row r="592" spans="12:15" ht="20.25">
      <c r="L592" s="39"/>
      <c r="M592" s="39"/>
      <c r="N592" s="39"/>
      <c r="O592" s="39"/>
    </row>
    <row r="593" spans="12:15" ht="20.25">
      <c r="L593" s="39"/>
      <c r="M593" s="39"/>
      <c r="N593" s="39"/>
      <c r="O593" s="39"/>
    </row>
    <row r="594" spans="12:15" ht="20.25">
      <c r="L594" s="39"/>
      <c r="M594" s="39"/>
      <c r="N594" s="39"/>
      <c r="O594" s="39"/>
    </row>
    <row r="595" spans="12:15" ht="20.25">
      <c r="L595" s="39"/>
      <c r="M595" s="39"/>
      <c r="N595" s="39"/>
      <c r="O595" s="39"/>
    </row>
    <row r="596" spans="12:15" ht="20.25">
      <c r="L596" s="39"/>
      <c r="M596" s="39"/>
      <c r="N596" s="39"/>
      <c r="O596" s="39"/>
    </row>
    <row r="597" spans="12:15" ht="20.25">
      <c r="L597" s="39"/>
      <c r="M597" s="39"/>
      <c r="N597" s="39"/>
      <c r="O597" s="39"/>
    </row>
    <row r="598" spans="12:15" ht="20.25">
      <c r="L598" s="39"/>
      <c r="M598" s="39"/>
      <c r="N598" s="39"/>
      <c r="O598" s="39"/>
    </row>
    <row r="599" spans="12:15" ht="20.25">
      <c r="L599" s="39"/>
      <c r="M599" s="39"/>
      <c r="N599" s="39"/>
      <c r="O599" s="39"/>
    </row>
    <row r="600" spans="12:15" ht="20.25">
      <c r="L600" s="39"/>
      <c r="M600" s="39"/>
      <c r="N600" s="39"/>
      <c r="O600" s="39"/>
    </row>
    <row r="601" spans="12:15" ht="20.25">
      <c r="L601" s="39"/>
      <c r="M601" s="39"/>
      <c r="N601" s="39"/>
      <c r="O601" s="39"/>
    </row>
    <row r="602" spans="12:15" ht="20.25">
      <c r="L602" s="39"/>
      <c r="M602" s="39"/>
      <c r="N602" s="39"/>
      <c r="O602" s="39"/>
    </row>
    <row r="603" spans="12:15" ht="20.25">
      <c r="L603" s="39"/>
      <c r="M603" s="39"/>
      <c r="N603" s="39"/>
      <c r="O603" s="39"/>
    </row>
    <row r="604" spans="12:15" ht="20.25">
      <c r="L604" s="39"/>
      <c r="M604" s="39"/>
      <c r="N604" s="39"/>
      <c r="O604" s="39"/>
    </row>
    <row r="605" spans="12:15" ht="20.25">
      <c r="L605" s="39"/>
      <c r="M605" s="39"/>
      <c r="N605" s="39"/>
      <c r="O605" s="39"/>
    </row>
    <row r="606" spans="12:15" ht="20.25">
      <c r="L606" s="39"/>
      <c r="M606" s="39"/>
      <c r="N606" s="39"/>
      <c r="O606" s="39"/>
    </row>
    <row r="607" spans="12:15" ht="20.25">
      <c r="L607" s="39"/>
      <c r="M607" s="39"/>
      <c r="N607" s="39"/>
      <c r="O607" s="39"/>
    </row>
    <row r="608" spans="12:15" ht="20.25">
      <c r="L608" s="39"/>
      <c r="M608" s="39"/>
      <c r="N608" s="39"/>
      <c r="O608" s="39"/>
    </row>
    <row r="609" spans="12:15" ht="20.25">
      <c r="L609" s="39"/>
      <c r="M609" s="39"/>
      <c r="N609" s="39"/>
      <c r="O609" s="39"/>
    </row>
    <row r="610" spans="12:15" ht="20.25">
      <c r="L610" s="39"/>
      <c r="M610" s="39"/>
      <c r="N610" s="39"/>
      <c r="O610" s="39"/>
    </row>
    <row r="611" spans="12:15" ht="20.25">
      <c r="L611" s="39"/>
      <c r="M611" s="39"/>
      <c r="N611" s="39"/>
      <c r="O611" s="39"/>
    </row>
    <row r="612" spans="12:15" ht="20.25">
      <c r="L612" s="39"/>
      <c r="M612" s="39"/>
      <c r="N612" s="39"/>
      <c r="O612" s="39"/>
    </row>
    <row r="613" spans="12:15" ht="20.25">
      <c r="L613" s="39"/>
      <c r="M613" s="39"/>
      <c r="N613" s="39"/>
      <c r="O613" s="39"/>
    </row>
    <row r="614" spans="12:15" ht="20.25">
      <c r="L614" s="39"/>
      <c r="M614" s="39"/>
      <c r="N614" s="39"/>
      <c r="O614" s="39"/>
    </row>
    <row r="615" spans="12:15" ht="20.25">
      <c r="L615" s="39"/>
      <c r="M615" s="39"/>
      <c r="N615" s="39"/>
      <c r="O615" s="39"/>
    </row>
    <row r="616" spans="12:15" ht="20.25">
      <c r="L616" s="39"/>
      <c r="M616" s="39"/>
      <c r="N616" s="39"/>
      <c r="O616" s="39"/>
    </row>
    <row r="617" spans="12:15" ht="20.25">
      <c r="L617" s="39"/>
      <c r="M617" s="39"/>
      <c r="N617" s="39"/>
      <c r="O617" s="39"/>
    </row>
    <row r="618" spans="12:15" ht="20.25">
      <c r="L618" s="39"/>
      <c r="M618" s="39"/>
      <c r="N618" s="39"/>
      <c r="O618" s="39"/>
    </row>
    <row r="619" spans="12:15" ht="20.25">
      <c r="L619" s="39"/>
      <c r="M619" s="39"/>
      <c r="N619" s="39"/>
      <c r="O619" s="39"/>
    </row>
    <row r="620" spans="12:15" ht="20.25">
      <c r="L620" s="39"/>
      <c r="M620" s="39"/>
      <c r="N620" s="39"/>
      <c r="O620" s="39"/>
    </row>
    <row r="621" spans="12:15" ht="20.25">
      <c r="L621" s="39"/>
      <c r="M621" s="39"/>
      <c r="N621" s="39"/>
      <c r="O621" s="39"/>
    </row>
    <row r="622" spans="12:15" ht="20.25">
      <c r="L622" s="39"/>
      <c r="M622" s="39"/>
      <c r="N622" s="39"/>
      <c r="O622" s="39"/>
    </row>
    <row r="623" spans="12:15" ht="20.25">
      <c r="L623" s="39"/>
      <c r="M623" s="39"/>
      <c r="N623" s="39"/>
      <c r="O623" s="39"/>
    </row>
    <row r="624" spans="12:15" ht="20.25">
      <c r="L624" s="39"/>
      <c r="M624" s="39"/>
      <c r="N624" s="39"/>
      <c r="O624" s="39"/>
    </row>
    <row r="625" spans="12:15" ht="20.25">
      <c r="L625" s="39"/>
      <c r="M625" s="39"/>
      <c r="N625" s="39"/>
      <c r="O625" s="39"/>
    </row>
    <row r="626" spans="12:15" ht="20.25">
      <c r="L626" s="39"/>
      <c r="M626" s="39"/>
      <c r="N626" s="39"/>
      <c r="O626" s="39"/>
    </row>
    <row r="627" spans="12:15" ht="20.25">
      <c r="L627" s="39"/>
      <c r="M627" s="39"/>
      <c r="N627" s="39"/>
      <c r="O627" s="39"/>
    </row>
    <row r="628" spans="12:15" ht="20.25">
      <c r="L628" s="39"/>
      <c r="M628" s="39"/>
      <c r="N628" s="39"/>
      <c r="O628" s="39"/>
    </row>
    <row r="629" spans="12:15" ht="20.25">
      <c r="L629" s="39"/>
      <c r="M629" s="39"/>
      <c r="N629" s="39"/>
      <c r="O629" s="39"/>
    </row>
    <row r="630" spans="12:15" ht="20.25">
      <c r="L630" s="39"/>
      <c r="M630" s="39"/>
      <c r="N630" s="39"/>
      <c r="O630" s="39"/>
    </row>
    <row r="631" spans="12:15" ht="20.25">
      <c r="L631" s="39"/>
      <c r="M631" s="39"/>
      <c r="N631" s="39"/>
      <c r="O631" s="39"/>
    </row>
    <row r="632" spans="12:15" ht="20.25">
      <c r="L632" s="39"/>
      <c r="M632" s="39"/>
      <c r="N632" s="39"/>
      <c r="O632" s="39"/>
    </row>
    <row r="633" spans="12:15" ht="20.25">
      <c r="L633" s="39"/>
      <c r="M633" s="39"/>
      <c r="N633" s="39"/>
      <c r="O633" s="39"/>
    </row>
    <row r="634" spans="12:15" ht="20.25">
      <c r="L634" s="39"/>
      <c r="M634" s="39"/>
      <c r="N634" s="39"/>
      <c r="O634" s="39"/>
    </row>
    <row r="635" spans="12:15" ht="20.25">
      <c r="L635" s="39"/>
      <c r="M635" s="39"/>
      <c r="N635" s="39"/>
      <c r="O635" s="39"/>
    </row>
    <row r="636" spans="12:15" ht="20.25">
      <c r="L636" s="39"/>
      <c r="M636" s="39"/>
      <c r="N636" s="39"/>
      <c r="O636" s="39"/>
    </row>
    <row r="637" spans="12:15" ht="20.25">
      <c r="L637" s="39"/>
      <c r="M637" s="39"/>
      <c r="N637" s="39"/>
      <c r="O637" s="39"/>
    </row>
    <row r="638" spans="12:15" ht="20.25">
      <c r="L638" s="39"/>
      <c r="M638" s="39"/>
      <c r="N638" s="39"/>
      <c r="O638" s="39"/>
    </row>
    <row r="639" spans="12:15" ht="20.25">
      <c r="L639" s="39"/>
      <c r="M639" s="39"/>
      <c r="N639" s="39"/>
      <c r="O639" s="39"/>
    </row>
    <row r="640" spans="12:15" ht="20.25">
      <c r="L640" s="39"/>
      <c r="M640" s="39"/>
      <c r="N640" s="39"/>
      <c r="O640" s="39"/>
    </row>
    <row r="641" spans="12:15" ht="20.25">
      <c r="L641" s="39"/>
      <c r="M641" s="39"/>
      <c r="N641" s="39"/>
      <c r="O641" s="39"/>
    </row>
    <row r="642" spans="12:15" ht="20.25">
      <c r="L642" s="39"/>
      <c r="M642" s="39"/>
      <c r="N642" s="39"/>
      <c r="O642" s="39"/>
    </row>
    <row r="643" spans="12:15" ht="20.25">
      <c r="L643" s="39"/>
      <c r="M643" s="39"/>
      <c r="N643" s="39"/>
      <c r="O643" s="39"/>
    </row>
    <row r="644" spans="12:15" ht="20.25">
      <c r="L644" s="39"/>
      <c r="M644" s="39"/>
      <c r="N644" s="39"/>
      <c r="O644" s="39"/>
    </row>
    <row r="645" spans="12:15" ht="20.25">
      <c r="L645" s="39"/>
      <c r="M645" s="39"/>
      <c r="N645" s="39"/>
      <c r="O645" s="39"/>
    </row>
    <row r="646" spans="12:15" ht="20.25">
      <c r="L646" s="39"/>
      <c r="M646" s="39"/>
      <c r="N646" s="39"/>
      <c r="O646" s="39"/>
    </row>
    <row r="647" spans="12:15" ht="20.25">
      <c r="L647" s="39"/>
      <c r="M647" s="39"/>
      <c r="N647" s="39"/>
      <c r="O647" s="39"/>
    </row>
    <row r="648" spans="12:15" ht="20.25">
      <c r="L648" s="39"/>
      <c r="M648" s="39"/>
      <c r="N648" s="39"/>
      <c r="O648" s="39"/>
    </row>
    <row r="649" spans="12:15" ht="20.25">
      <c r="L649" s="39"/>
      <c r="M649" s="39"/>
      <c r="N649" s="39"/>
      <c r="O649" s="39"/>
    </row>
    <row r="650" spans="12:15" ht="20.25">
      <c r="L650" s="39"/>
      <c r="M650" s="39"/>
      <c r="N650" s="39"/>
      <c r="O650" s="39"/>
    </row>
    <row r="651" spans="12:15" ht="20.25">
      <c r="L651" s="39"/>
      <c r="M651" s="39"/>
      <c r="N651" s="39"/>
      <c r="O651" s="39"/>
    </row>
    <row r="652" spans="12:15" ht="20.25">
      <c r="L652" s="39"/>
      <c r="M652" s="39"/>
      <c r="N652" s="39"/>
      <c r="O652" s="39"/>
    </row>
    <row r="653" spans="12:15" ht="20.25">
      <c r="L653" s="39"/>
      <c r="M653" s="39"/>
      <c r="N653" s="39"/>
      <c r="O653" s="39"/>
    </row>
    <row r="654" spans="12:15" ht="20.25">
      <c r="L654" s="39"/>
      <c r="M654" s="39"/>
      <c r="N654" s="39"/>
      <c r="O654" s="39"/>
    </row>
    <row r="655" spans="12:15" ht="20.25">
      <c r="L655" s="39"/>
      <c r="M655" s="39"/>
      <c r="N655" s="39"/>
      <c r="O655" s="39"/>
    </row>
    <row r="656" spans="12:15" ht="20.25">
      <c r="L656" s="39"/>
      <c r="M656" s="39"/>
      <c r="N656" s="39"/>
      <c r="O656" s="39"/>
    </row>
    <row r="657" spans="12:15" ht="20.25">
      <c r="L657" s="39"/>
      <c r="M657" s="39"/>
      <c r="N657" s="39"/>
      <c r="O657" s="39"/>
    </row>
    <row r="658" spans="12:15" ht="20.25">
      <c r="L658" s="39"/>
      <c r="M658" s="39"/>
      <c r="N658" s="39"/>
      <c r="O658" s="39"/>
    </row>
    <row r="659" spans="12:15" ht="20.25">
      <c r="L659" s="39"/>
      <c r="M659" s="39"/>
      <c r="N659" s="39"/>
      <c r="O659" s="39"/>
    </row>
    <row r="660" spans="12:15" ht="20.25">
      <c r="L660" s="39"/>
      <c r="M660" s="39"/>
      <c r="N660" s="39"/>
      <c r="O660" s="39"/>
    </row>
    <row r="661" spans="12:15" ht="20.25">
      <c r="L661" s="39"/>
      <c r="M661" s="39"/>
      <c r="N661" s="39"/>
      <c r="O661" s="39"/>
    </row>
    <row r="662" spans="12:15" ht="20.25">
      <c r="L662" s="39"/>
      <c r="M662" s="39"/>
      <c r="N662" s="39"/>
      <c r="O662" s="39"/>
    </row>
    <row r="663" spans="12:15" ht="20.25">
      <c r="L663" s="39"/>
      <c r="M663" s="39"/>
      <c r="N663" s="39"/>
      <c r="O663" s="39"/>
    </row>
    <row r="664" spans="12:15" ht="20.25">
      <c r="L664" s="39"/>
      <c r="M664" s="39"/>
      <c r="N664" s="39"/>
      <c r="O664" s="39"/>
    </row>
    <row r="665" spans="12:15" ht="20.25">
      <c r="L665" s="39"/>
      <c r="M665" s="39"/>
      <c r="N665" s="39"/>
      <c r="O665" s="39"/>
    </row>
    <row r="666" spans="12:15" ht="20.25">
      <c r="L666" s="39"/>
      <c r="M666" s="39"/>
      <c r="N666" s="39"/>
      <c r="O666" s="39"/>
    </row>
    <row r="667" spans="12:15" ht="20.25">
      <c r="L667" s="39"/>
      <c r="M667" s="39"/>
      <c r="N667" s="39"/>
      <c r="O667" s="39"/>
    </row>
    <row r="668" spans="12:15" ht="20.25">
      <c r="L668" s="39"/>
      <c r="M668" s="39"/>
      <c r="N668" s="39"/>
      <c r="O668" s="39"/>
    </row>
    <row r="669" spans="12:15" ht="20.25">
      <c r="L669" s="39"/>
      <c r="M669" s="39"/>
      <c r="N669" s="39"/>
      <c r="O669" s="39"/>
    </row>
    <row r="670" spans="12:15" ht="20.25">
      <c r="L670" s="39"/>
      <c r="M670" s="39"/>
      <c r="N670" s="39"/>
      <c r="O670" s="39"/>
    </row>
    <row r="671" spans="12:15" ht="20.25">
      <c r="L671" s="39"/>
      <c r="M671" s="39"/>
      <c r="N671" s="39"/>
      <c r="O671" s="39"/>
    </row>
    <row r="672" spans="12:15" ht="20.25">
      <c r="L672" s="39"/>
      <c r="M672" s="39"/>
      <c r="N672" s="39"/>
      <c r="O672" s="39"/>
    </row>
    <row r="673" spans="12:15" ht="20.25">
      <c r="L673" s="39"/>
      <c r="M673" s="39"/>
      <c r="N673" s="39"/>
      <c r="O673" s="39"/>
    </row>
    <row r="674" spans="12:15" ht="20.25">
      <c r="L674" s="39"/>
      <c r="M674" s="39"/>
      <c r="N674" s="39"/>
      <c r="O674" s="39"/>
    </row>
    <row r="675" spans="12:15" ht="20.25">
      <c r="L675" s="39"/>
      <c r="M675" s="39"/>
      <c r="N675" s="39"/>
      <c r="O675" s="39"/>
    </row>
    <row r="676" spans="12:15" ht="20.25">
      <c r="L676" s="39"/>
      <c r="M676" s="39"/>
      <c r="N676" s="39"/>
      <c r="O676" s="39"/>
    </row>
    <row r="677" spans="12:15" ht="20.25">
      <c r="L677" s="39"/>
      <c r="M677" s="39"/>
      <c r="N677" s="39"/>
      <c r="O677" s="39"/>
    </row>
    <row r="678" spans="12:15" ht="20.25">
      <c r="L678" s="39"/>
      <c r="M678" s="39"/>
      <c r="N678" s="39"/>
      <c r="O678" s="39"/>
    </row>
    <row r="679" spans="12:15" ht="20.25">
      <c r="L679" s="39"/>
      <c r="M679" s="39"/>
      <c r="N679" s="39"/>
      <c r="O679" s="39"/>
    </row>
    <row r="680" spans="12:15" ht="20.25">
      <c r="L680" s="39"/>
      <c r="M680" s="39"/>
      <c r="N680" s="39"/>
      <c r="O680" s="39"/>
    </row>
    <row r="681" spans="12:15" ht="20.25">
      <c r="L681" s="39"/>
      <c r="M681" s="39"/>
      <c r="N681" s="39"/>
      <c r="O681" s="39"/>
    </row>
    <row r="682" spans="12:15" ht="20.25">
      <c r="L682" s="39"/>
      <c r="M682" s="39"/>
      <c r="N682" s="39"/>
      <c r="O682" s="39"/>
    </row>
    <row r="683" spans="12:15" ht="20.25">
      <c r="L683" s="39"/>
      <c r="M683" s="39"/>
      <c r="N683" s="39"/>
      <c r="O683" s="39"/>
    </row>
    <row r="684" spans="12:15" ht="20.25">
      <c r="L684" s="39"/>
      <c r="M684" s="39"/>
      <c r="N684" s="39"/>
      <c r="O684" s="39"/>
    </row>
    <row r="685" spans="12:15" ht="20.25">
      <c r="L685" s="39"/>
      <c r="M685" s="39"/>
      <c r="N685" s="39"/>
      <c r="O685" s="39"/>
    </row>
    <row r="686" spans="12:15" ht="20.25">
      <c r="L686" s="39"/>
      <c r="M686" s="39"/>
      <c r="N686" s="39"/>
      <c r="O686" s="39"/>
    </row>
    <row r="687" spans="12:15" ht="20.25">
      <c r="L687" s="39"/>
      <c r="M687" s="39"/>
      <c r="N687" s="39"/>
      <c r="O687" s="39"/>
    </row>
    <row r="688" spans="12:15" ht="20.25">
      <c r="L688" s="39"/>
      <c r="M688" s="39"/>
      <c r="N688" s="39"/>
      <c r="O688" s="39"/>
    </row>
    <row r="689" spans="12:15" ht="20.25">
      <c r="L689" s="39"/>
      <c r="M689" s="39"/>
      <c r="N689" s="39"/>
      <c r="O689" s="39"/>
    </row>
    <row r="690" spans="12:15" ht="20.25">
      <c r="L690" s="39"/>
      <c r="M690" s="39"/>
      <c r="N690" s="39"/>
      <c r="O690" s="39"/>
    </row>
    <row r="691" spans="12:15" ht="20.25">
      <c r="L691" s="39"/>
      <c r="M691" s="39"/>
      <c r="N691" s="39"/>
      <c r="O691" s="39"/>
    </row>
    <row r="692" spans="12:15" ht="20.25">
      <c r="L692" s="39"/>
      <c r="M692" s="39"/>
      <c r="N692" s="39"/>
      <c r="O692" s="39"/>
    </row>
    <row r="693" spans="12:15" ht="20.25">
      <c r="L693" s="39"/>
      <c r="M693" s="39"/>
      <c r="N693" s="39"/>
      <c r="O693" s="39"/>
    </row>
    <row r="694" spans="12:15" ht="20.25">
      <c r="L694" s="39"/>
      <c r="M694" s="39"/>
      <c r="N694" s="39"/>
      <c r="O694" s="39"/>
    </row>
    <row r="695" spans="12:15" ht="20.25">
      <c r="L695" s="39"/>
      <c r="M695" s="39"/>
      <c r="N695" s="39"/>
      <c r="O695" s="39"/>
    </row>
    <row r="696" spans="12:15" ht="20.25">
      <c r="L696" s="39"/>
      <c r="M696" s="39"/>
      <c r="N696" s="39"/>
      <c r="O696" s="39"/>
    </row>
    <row r="697" spans="12:15" ht="20.25">
      <c r="L697" s="39"/>
      <c r="M697" s="39"/>
      <c r="N697" s="39"/>
      <c r="O697" s="39"/>
    </row>
    <row r="698" spans="12:15" ht="20.25">
      <c r="L698" s="39"/>
      <c r="M698" s="39"/>
      <c r="N698" s="39"/>
      <c r="O698" s="39"/>
    </row>
    <row r="699" spans="12:15" ht="20.25">
      <c r="L699" s="39"/>
      <c r="M699" s="39"/>
      <c r="N699" s="39"/>
      <c r="O699" s="39"/>
    </row>
    <row r="700" spans="12:15" ht="20.25">
      <c r="L700" s="39"/>
      <c r="M700" s="39"/>
      <c r="N700" s="39"/>
      <c r="O700" s="39"/>
    </row>
    <row r="701" spans="12:15" ht="20.25">
      <c r="L701" s="39"/>
      <c r="M701" s="39"/>
      <c r="N701" s="39"/>
      <c r="O701" s="39"/>
    </row>
    <row r="702" spans="12:15" ht="20.25">
      <c r="L702" s="39"/>
      <c r="M702" s="39"/>
      <c r="N702" s="39"/>
      <c r="O702" s="39"/>
    </row>
    <row r="703" spans="12:15" ht="20.25">
      <c r="L703" s="39"/>
      <c r="M703" s="39"/>
      <c r="N703" s="39"/>
      <c r="O703" s="39"/>
    </row>
    <row r="704" spans="12:15" ht="20.25">
      <c r="L704" s="39"/>
      <c r="M704" s="39"/>
      <c r="N704" s="39"/>
      <c r="O704" s="39"/>
    </row>
    <row r="705" spans="12:15" ht="20.25">
      <c r="L705" s="39"/>
      <c r="M705" s="39"/>
      <c r="N705" s="39"/>
      <c r="O705" s="39"/>
    </row>
    <row r="706" spans="12:15" ht="20.25">
      <c r="L706" s="39"/>
      <c r="M706" s="39"/>
      <c r="N706" s="39"/>
      <c r="O706" s="39"/>
    </row>
    <row r="707" spans="12:15" ht="20.25">
      <c r="L707" s="39"/>
      <c r="M707" s="39"/>
      <c r="N707" s="39"/>
      <c r="O707" s="39"/>
    </row>
    <row r="708" spans="12:15" ht="20.25">
      <c r="L708" s="39"/>
      <c r="M708" s="39"/>
      <c r="N708" s="39"/>
      <c r="O708" s="39"/>
    </row>
    <row r="709" spans="12:15" ht="20.25">
      <c r="L709" s="39"/>
      <c r="M709" s="39"/>
      <c r="N709" s="39"/>
      <c r="O709" s="39"/>
    </row>
    <row r="710" spans="12:15" ht="20.25">
      <c r="L710" s="39"/>
      <c r="M710" s="39"/>
      <c r="N710" s="39"/>
      <c r="O710" s="39"/>
    </row>
    <row r="711" spans="12:15" ht="20.25">
      <c r="L711" s="39"/>
      <c r="M711" s="39"/>
      <c r="N711" s="39"/>
      <c r="O711" s="39"/>
    </row>
    <row r="712" spans="12:15" ht="20.25">
      <c r="L712" s="39"/>
      <c r="M712" s="39"/>
      <c r="N712" s="39"/>
      <c r="O712" s="39"/>
    </row>
    <row r="713" spans="12:15" ht="20.25">
      <c r="L713" s="39"/>
      <c r="M713" s="39"/>
      <c r="N713" s="39"/>
      <c r="O713" s="39"/>
    </row>
    <row r="714" spans="12:15" ht="20.25">
      <c r="L714" s="39"/>
      <c r="M714" s="39"/>
      <c r="N714" s="39"/>
      <c r="O714" s="39"/>
    </row>
    <row r="715" spans="12:15" ht="20.25">
      <c r="L715" s="39"/>
      <c r="M715" s="39"/>
      <c r="N715" s="39"/>
      <c r="O715" s="39"/>
    </row>
    <row r="716" spans="12:15" ht="20.25">
      <c r="L716" s="39"/>
      <c r="M716" s="39"/>
      <c r="N716" s="39"/>
      <c r="O716" s="39"/>
    </row>
    <row r="717" spans="12:15" ht="20.25">
      <c r="L717" s="39"/>
      <c r="M717" s="39"/>
      <c r="N717" s="39"/>
      <c r="O717" s="39"/>
    </row>
    <row r="718" spans="12:15" ht="20.25">
      <c r="L718" s="39"/>
      <c r="M718" s="39"/>
      <c r="N718" s="39"/>
      <c r="O718" s="39"/>
    </row>
    <row r="719" spans="12:15" ht="20.25">
      <c r="L719" s="39"/>
      <c r="M719" s="39"/>
      <c r="N719" s="39"/>
      <c r="O719" s="39"/>
    </row>
    <row r="720" spans="12:15" ht="20.25">
      <c r="L720" s="39"/>
      <c r="M720" s="39"/>
      <c r="N720" s="39"/>
      <c r="O720" s="39"/>
    </row>
    <row r="721" spans="12:15" ht="20.25">
      <c r="L721" s="39"/>
      <c r="M721" s="39"/>
      <c r="N721" s="39"/>
      <c r="O721" s="39"/>
    </row>
    <row r="722" spans="12:15" ht="20.25">
      <c r="L722" s="39"/>
      <c r="M722" s="39"/>
      <c r="N722" s="39"/>
      <c r="O722" s="39"/>
    </row>
    <row r="723" spans="12:15" ht="20.25">
      <c r="L723" s="39"/>
      <c r="M723" s="39"/>
      <c r="N723" s="39"/>
      <c r="O723" s="39"/>
    </row>
    <row r="724" spans="12:15" ht="20.25">
      <c r="L724" s="39"/>
      <c r="M724" s="39"/>
      <c r="N724" s="39"/>
      <c r="O724" s="39"/>
    </row>
    <row r="725" spans="12:15" ht="20.25">
      <c r="L725" s="39"/>
      <c r="M725" s="39"/>
      <c r="N725" s="39"/>
      <c r="O725" s="39"/>
    </row>
    <row r="726" spans="12:15" ht="20.25">
      <c r="L726" s="39"/>
      <c r="M726" s="39"/>
      <c r="N726" s="39"/>
      <c r="O726" s="39"/>
    </row>
    <row r="727" spans="12:15" ht="20.25">
      <c r="L727" s="39"/>
      <c r="M727" s="39"/>
      <c r="N727" s="39"/>
      <c r="O727" s="39"/>
    </row>
    <row r="728" spans="12:15" ht="20.25">
      <c r="L728" s="39"/>
      <c r="M728" s="39"/>
      <c r="N728" s="39"/>
      <c r="O728" s="39"/>
    </row>
    <row r="729" spans="12:15" ht="20.25">
      <c r="L729" s="39"/>
      <c r="M729" s="39"/>
      <c r="N729" s="39"/>
      <c r="O729" s="39"/>
    </row>
    <row r="730" spans="12:15" ht="20.25">
      <c r="L730" s="39"/>
      <c r="M730" s="39"/>
      <c r="N730" s="39"/>
      <c r="O730" s="39"/>
    </row>
    <row r="731" spans="12:15" ht="20.25">
      <c r="L731" s="39"/>
      <c r="M731" s="39"/>
      <c r="N731" s="39"/>
      <c r="O731" s="39"/>
    </row>
    <row r="732" spans="12:15" ht="20.25">
      <c r="L732" s="39"/>
      <c r="M732" s="39"/>
      <c r="N732" s="39"/>
      <c r="O732" s="39"/>
    </row>
    <row r="733" spans="12:15" ht="20.25">
      <c r="L733" s="39"/>
      <c r="M733" s="39"/>
      <c r="N733" s="39"/>
      <c r="O733" s="39"/>
    </row>
    <row r="734" spans="12:15" ht="20.25">
      <c r="L734" s="39"/>
      <c r="M734" s="39"/>
      <c r="N734" s="39"/>
      <c r="O734" s="39"/>
    </row>
    <row r="735" spans="12:15" ht="20.25">
      <c r="L735" s="39"/>
      <c r="M735" s="39"/>
      <c r="N735" s="39"/>
      <c r="O735" s="39"/>
    </row>
    <row r="736" spans="12:15" ht="20.25">
      <c r="L736" s="39"/>
      <c r="M736" s="39"/>
      <c r="N736" s="39"/>
      <c r="O736" s="39"/>
    </row>
    <row r="737" spans="12:15" ht="20.25">
      <c r="L737" s="39"/>
      <c r="M737" s="39"/>
      <c r="N737" s="39"/>
      <c r="O737" s="39"/>
    </row>
    <row r="738" spans="12:15" ht="20.25">
      <c r="L738" s="39"/>
      <c r="M738" s="39"/>
      <c r="N738" s="39"/>
      <c r="O738" s="39"/>
    </row>
    <row r="739" spans="12:15" ht="20.25">
      <c r="L739" s="39"/>
      <c r="M739" s="39"/>
      <c r="N739" s="39"/>
      <c r="O739" s="39"/>
    </row>
    <row r="740" spans="12:15" ht="20.25">
      <c r="L740" s="39"/>
      <c r="M740" s="39"/>
      <c r="N740" s="39"/>
      <c r="O740" s="39"/>
    </row>
    <row r="741" spans="12:15" ht="20.25">
      <c r="L741" s="39"/>
      <c r="M741" s="39"/>
      <c r="N741" s="39"/>
      <c r="O741" s="39"/>
    </row>
    <row r="742" spans="12:15" ht="20.25">
      <c r="L742" s="39"/>
      <c r="M742" s="39"/>
      <c r="N742" s="39"/>
      <c r="O742" s="39"/>
    </row>
    <row r="743" spans="12:15" ht="20.25">
      <c r="L743" s="39"/>
      <c r="M743" s="39"/>
      <c r="N743" s="39"/>
      <c r="O743" s="39"/>
    </row>
    <row r="744" spans="12:15" ht="20.25">
      <c r="L744" s="39"/>
      <c r="M744" s="39"/>
      <c r="N744" s="39"/>
      <c r="O744" s="39"/>
    </row>
    <row r="745" spans="12:15" ht="20.25">
      <c r="L745" s="39"/>
      <c r="M745" s="39"/>
      <c r="N745" s="39"/>
      <c r="O745" s="39"/>
    </row>
    <row r="746" spans="12:15" ht="20.25">
      <c r="L746" s="39"/>
      <c r="M746" s="39"/>
      <c r="N746" s="39"/>
      <c r="O746" s="39"/>
    </row>
    <row r="747" spans="12:15" ht="20.25">
      <c r="L747" s="39"/>
      <c r="M747" s="39"/>
      <c r="N747" s="39"/>
      <c r="O747" s="39"/>
    </row>
    <row r="748" spans="12:15" ht="20.25">
      <c r="L748" s="39"/>
      <c r="M748" s="39"/>
      <c r="N748" s="39"/>
      <c r="O748" s="39"/>
    </row>
    <row r="749" spans="12:15" ht="20.25">
      <c r="L749" s="39"/>
      <c r="M749" s="39"/>
      <c r="N749" s="39"/>
      <c r="O749" s="39"/>
    </row>
    <row r="750" spans="12:15" ht="20.25">
      <c r="L750" s="39"/>
      <c r="M750" s="39"/>
      <c r="N750" s="39"/>
      <c r="O750" s="39"/>
    </row>
    <row r="751" spans="12:15" ht="20.25">
      <c r="L751" s="39"/>
      <c r="M751" s="39"/>
      <c r="N751" s="39"/>
      <c r="O751" s="39"/>
    </row>
    <row r="752" spans="12:15" ht="20.25">
      <c r="L752" s="39"/>
      <c r="M752" s="39"/>
      <c r="N752" s="39"/>
      <c r="O752" s="39"/>
    </row>
    <row r="753" spans="12:15" ht="20.25">
      <c r="L753" s="39"/>
      <c r="M753" s="39"/>
      <c r="N753" s="39"/>
      <c r="O753" s="39"/>
    </row>
    <row r="754" spans="12:15" ht="20.25">
      <c r="L754" s="39"/>
      <c r="M754" s="39"/>
      <c r="N754" s="39"/>
      <c r="O754" s="39"/>
    </row>
    <row r="755" spans="12:15" ht="20.25">
      <c r="L755" s="39"/>
      <c r="M755" s="39"/>
      <c r="N755" s="39"/>
      <c r="O755" s="39"/>
    </row>
    <row r="756" spans="12:15" ht="20.25">
      <c r="L756" s="39"/>
      <c r="M756" s="39"/>
      <c r="N756" s="39"/>
      <c r="O756" s="39"/>
    </row>
    <row r="757" spans="12:15" ht="20.25">
      <c r="L757" s="39"/>
      <c r="M757" s="39"/>
      <c r="N757" s="39"/>
      <c r="O757" s="39"/>
    </row>
    <row r="758" spans="12:15" ht="20.25">
      <c r="L758" s="39"/>
      <c r="M758" s="39"/>
      <c r="N758" s="39"/>
      <c r="O758" s="39"/>
    </row>
    <row r="759" spans="12:15" ht="20.25">
      <c r="L759" s="39"/>
      <c r="M759" s="39"/>
      <c r="N759" s="39"/>
      <c r="O759" s="39"/>
    </row>
    <row r="760" spans="12:15" ht="20.25">
      <c r="L760" s="39"/>
      <c r="M760" s="39"/>
      <c r="N760" s="39"/>
      <c r="O760" s="39"/>
    </row>
    <row r="761" spans="12:15" ht="20.25">
      <c r="L761" s="39"/>
      <c r="M761" s="39"/>
      <c r="N761" s="39"/>
      <c r="O761" s="39"/>
    </row>
    <row r="762" spans="12:15" ht="20.25">
      <c r="L762" s="39"/>
      <c r="M762" s="39"/>
      <c r="N762" s="39"/>
      <c r="O762" s="39"/>
    </row>
    <row r="763" spans="12:15" ht="20.25">
      <c r="L763" s="39"/>
      <c r="M763" s="39"/>
      <c r="N763" s="39"/>
      <c r="O763" s="39"/>
    </row>
    <row r="764" spans="12:15" ht="20.25">
      <c r="L764" s="39"/>
      <c r="M764" s="39"/>
      <c r="N764" s="39"/>
      <c r="O764" s="39"/>
    </row>
    <row r="765" spans="12:15" ht="20.25">
      <c r="L765" s="39"/>
      <c r="M765" s="39"/>
      <c r="N765" s="39"/>
      <c r="O765" s="39"/>
    </row>
    <row r="766" spans="12:15" ht="20.25">
      <c r="L766" s="39"/>
      <c r="M766" s="39"/>
      <c r="N766" s="39"/>
      <c r="O766" s="39"/>
    </row>
    <row r="767" spans="12:15" ht="20.25">
      <c r="L767" s="39"/>
      <c r="M767" s="39"/>
      <c r="N767" s="39"/>
      <c r="O767" s="39"/>
    </row>
    <row r="768" spans="12:15" ht="20.25">
      <c r="L768" s="39"/>
      <c r="M768" s="39"/>
      <c r="N768" s="39"/>
      <c r="O768" s="39"/>
    </row>
    <row r="769" spans="12:15" ht="20.25">
      <c r="L769" s="39"/>
      <c r="M769" s="39"/>
      <c r="N769" s="39"/>
      <c r="O769" s="39"/>
    </row>
    <row r="770" spans="12:15" ht="20.25">
      <c r="L770" s="39"/>
      <c r="M770" s="39"/>
      <c r="N770" s="39"/>
      <c r="O770" s="39"/>
    </row>
    <row r="771" spans="12:15" ht="20.25">
      <c r="L771" s="39"/>
      <c r="M771" s="39"/>
      <c r="N771" s="39"/>
      <c r="O771" s="39"/>
    </row>
    <row r="772" spans="12:15" ht="20.25">
      <c r="L772" s="39"/>
      <c r="M772" s="39"/>
      <c r="N772" s="39"/>
      <c r="O772" s="39"/>
    </row>
    <row r="773" spans="12:15" ht="20.25">
      <c r="L773" s="39"/>
      <c r="M773" s="39"/>
      <c r="N773" s="39"/>
      <c r="O773" s="39"/>
    </row>
    <row r="774" spans="12:15" ht="20.25">
      <c r="L774" s="39"/>
      <c r="M774" s="39"/>
      <c r="N774" s="39"/>
      <c r="O774" s="39"/>
    </row>
    <row r="775" spans="12:15" ht="20.25">
      <c r="L775" s="39"/>
      <c r="M775" s="39"/>
      <c r="N775" s="39"/>
      <c r="O775" s="39"/>
    </row>
    <row r="776" spans="12:15" ht="20.25">
      <c r="L776" s="39"/>
      <c r="M776" s="39"/>
      <c r="N776" s="39"/>
      <c r="O776" s="39"/>
    </row>
    <row r="777" spans="12:15" ht="20.25">
      <c r="L777" s="39"/>
      <c r="M777" s="39"/>
      <c r="N777" s="39"/>
      <c r="O777" s="39"/>
    </row>
    <row r="778" spans="12:15" ht="20.25">
      <c r="L778" s="39"/>
      <c r="M778" s="39"/>
      <c r="N778" s="39"/>
      <c r="O778" s="39"/>
    </row>
    <row r="779" spans="12:15" ht="20.25">
      <c r="L779" s="39"/>
      <c r="M779" s="39"/>
      <c r="N779" s="39"/>
      <c r="O779" s="39"/>
    </row>
    <row r="780" spans="12:15" ht="20.25">
      <c r="L780" s="39"/>
      <c r="M780" s="39"/>
      <c r="N780" s="39"/>
      <c r="O780" s="39"/>
    </row>
    <row r="781" spans="12:15" ht="20.25">
      <c r="L781" s="39"/>
      <c r="M781" s="39"/>
      <c r="N781" s="39"/>
      <c r="O781" s="39"/>
    </row>
    <row r="782" spans="12:15" ht="20.25">
      <c r="L782" s="39"/>
      <c r="M782" s="39"/>
      <c r="N782" s="39"/>
      <c r="O782" s="39"/>
    </row>
    <row r="783" spans="12:15" ht="20.25">
      <c r="L783" s="39"/>
      <c r="M783" s="39"/>
      <c r="N783" s="39"/>
      <c r="O783" s="39"/>
    </row>
    <row r="784" spans="12:15" ht="20.25">
      <c r="L784" s="39"/>
      <c r="M784" s="39"/>
      <c r="N784" s="39"/>
      <c r="O784" s="39"/>
    </row>
    <row r="785" spans="12:15" ht="20.25">
      <c r="L785" s="39"/>
      <c r="M785" s="39"/>
      <c r="N785" s="39"/>
      <c r="O785" s="39"/>
    </row>
    <row r="786" spans="12:15" ht="20.25">
      <c r="L786" s="39"/>
      <c r="M786" s="39"/>
      <c r="N786" s="39"/>
      <c r="O786" s="39"/>
    </row>
    <row r="787" spans="12:15" ht="20.25">
      <c r="L787" s="39"/>
      <c r="M787" s="39"/>
      <c r="N787" s="39"/>
      <c r="O787" s="39"/>
    </row>
    <row r="788" spans="12:15" ht="20.25">
      <c r="L788" s="39"/>
      <c r="M788" s="39"/>
      <c r="N788" s="39"/>
      <c r="O788" s="39"/>
    </row>
    <row r="789" spans="12:15" ht="20.25">
      <c r="L789" s="39"/>
      <c r="M789" s="39"/>
      <c r="N789" s="39"/>
      <c r="O789" s="39"/>
    </row>
    <row r="790" spans="12:15" ht="20.25">
      <c r="L790" s="39"/>
      <c r="M790" s="39"/>
      <c r="N790" s="39"/>
      <c r="O790" s="39"/>
    </row>
    <row r="791" spans="12:15" ht="20.25">
      <c r="L791" s="39"/>
      <c r="M791" s="39"/>
      <c r="N791" s="39"/>
      <c r="O791" s="39"/>
    </row>
    <row r="792" spans="12:15" ht="20.25">
      <c r="L792" s="39"/>
      <c r="M792" s="39"/>
      <c r="N792" s="39"/>
      <c r="O792" s="39"/>
    </row>
    <row r="793" spans="12:15" ht="20.25">
      <c r="L793" s="39"/>
      <c r="M793" s="39"/>
      <c r="N793" s="39"/>
      <c r="O793" s="39"/>
    </row>
    <row r="794" spans="12:15" ht="20.25">
      <c r="L794" s="39"/>
      <c r="M794" s="39"/>
      <c r="N794" s="39"/>
      <c r="O794" s="39"/>
    </row>
    <row r="795" spans="12:15" ht="20.25">
      <c r="L795" s="39"/>
      <c r="M795" s="39"/>
      <c r="N795" s="39"/>
      <c r="O795" s="39"/>
    </row>
    <row r="796" spans="12:15" ht="20.25">
      <c r="L796" s="39"/>
      <c r="M796" s="39"/>
      <c r="N796" s="39"/>
      <c r="O796" s="39"/>
    </row>
    <row r="797" spans="12:15" ht="20.25">
      <c r="L797" s="39"/>
      <c r="M797" s="39"/>
      <c r="N797" s="39"/>
      <c r="O797" s="39"/>
    </row>
    <row r="798" spans="12:15" ht="20.25">
      <c r="L798" s="39"/>
      <c r="M798" s="39"/>
      <c r="N798" s="39"/>
      <c r="O798" s="39"/>
    </row>
    <row r="799" spans="12:15" ht="20.25">
      <c r="L799" s="39"/>
      <c r="M799" s="39"/>
      <c r="N799" s="39"/>
      <c r="O799" s="39"/>
    </row>
    <row r="800" spans="12:15" ht="20.25">
      <c r="L800" s="39"/>
      <c r="M800" s="39"/>
      <c r="N800" s="39"/>
      <c r="O800" s="39"/>
    </row>
    <row r="801" spans="12:15" ht="20.25">
      <c r="L801" s="39"/>
      <c r="M801" s="39"/>
      <c r="N801" s="39"/>
      <c r="O801" s="39"/>
    </row>
    <row r="802" spans="12:15" ht="20.25">
      <c r="L802" s="39"/>
      <c r="M802" s="39"/>
      <c r="N802" s="39"/>
      <c r="O802" s="39"/>
    </row>
    <row r="803" spans="12:15" ht="20.25">
      <c r="L803" s="39"/>
      <c r="M803" s="39"/>
      <c r="N803" s="39"/>
      <c r="O803" s="39"/>
    </row>
    <row r="804" spans="12:15" ht="20.25">
      <c r="L804" s="39"/>
      <c r="M804" s="39"/>
      <c r="N804" s="39"/>
      <c r="O804" s="39"/>
    </row>
    <row r="805" spans="12:15" ht="20.25">
      <c r="L805" s="39"/>
      <c r="M805" s="39"/>
      <c r="N805" s="39"/>
      <c r="O805" s="39"/>
    </row>
    <row r="806" spans="12:15" ht="20.25">
      <c r="L806" s="39"/>
      <c r="M806" s="39"/>
      <c r="N806" s="39"/>
      <c r="O806" s="39"/>
    </row>
    <row r="807" spans="12:15" ht="20.25">
      <c r="L807" s="39"/>
      <c r="M807" s="39"/>
      <c r="N807" s="39"/>
      <c r="O807" s="39"/>
    </row>
    <row r="808" spans="12:15" ht="20.25">
      <c r="L808" s="39"/>
      <c r="M808" s="39"/>
      <c r="N808" s="39"/>
      <c r="O808" s="39"/>
    </row>
    <row r="809" spans="12:15" ht="20.25">
      <c r="L809" s="39"/>
      <c r="M809" s="39"/>
      <c r="N809" s="39"/>
      <c r="O809" s="39"/>
    </row>
    <row r="810" spans="12:15" ht="20.25">
      <c r="L810" s="39"/>
      <c r="M810" s="39"/>
      <c r="N810" s="39"/>
      <c r="O810" s="39"/>
    </row>
    <row r="811" spans="12:15" ht="20.25">
      <c r="L811" s="39"/>
      <c r="M811" s="39"/>
      <c r="N811" s="39"/>
      <c r="O811" s="39"/>
    </row>
    <row r="812" spans="12:15" ht="20.25">
      <c r="L812" s="39"/>
      <c r="M812" s="39"/>
      <c r="N812" s="39"/>
      <c r="O812" s="39"/>
    </row>
    <row r="813" spans="12:15" ht="20.25">
      <c r="L813" s="39"/>
      <c r="M813" s="39"/>
      <c r="N813" s="39"/>
      <c r="O813" s="39"/>
    </row>
    <row r="814" spans="12:15" ht="20.25">
      <c r="L814" s="39"/>
      <c r="M814" s="39"/>
      <c r="N814" s="39"/>
      <c r="O814" s="39"/>
    </row>
    <row r="815" spans="12:15" ht="20.25">
      <c r="L815" s="39"/>
      <c r="M815" s="39"/>
      <c r="N815" s="39"/>
      <c r="O815" s="39"/>
    </row>
    <row r="816" spans="12:15" ht="20.25">
      <c r="L816" s="39"/>
      <c r="M816" s="39"/>
      <c r="N816" s="39"/>
      <c r="O816" s="39"/>
    </row>
    <row r="817" spans="12:15" ht="20.25">
      <c r="L817" s="39"/>
      <c r="M817" s="39"/>
      <c r="N817" s="39"/>
      <c r="O817" s="39"/>
    </row>
    <row r="818" spans="12:15" ht="20.25">
      <c r="L818" s="39"/>
      <c r="M818" s="39"/>
      <c r="N818" s="39"/>
      <c r="O818" s="39"/>
    </row>
    <row r="819" spans="12:15" ht="20.25">
      <c r="L819" s="39"/>
      <c r="M819" s="39"/>
      <c r="N819" s="39"/>
      <c r="O819" s="39"/>
    </row>
    <row r="820" spans="12:15" ht="20.25">
      <c r="L820" s="39"/>
      <c r="M820" s="39"/>
      <c r="N820" s="39"/>
      <c r="O820" s="39"/>
    </row>
    <row r="821" ht="20.25">
      <c r="O821" s="39"/>
    </row>
    <row r="822" ht="20.25">
      <c r="O822" s="39"/>
    </row>
    <row r="823" ht="20.25">
      <c r="O823" s="39"/>
    </row>
    <row r="824" ht="20.25">
      <c r="O824" s="39"/>
    </row>
    <row r="825" ht="20.25">
      <c r="O825" s="39"/>
    </row>
    <row r="826" ht="20.25">
      <c r="O826" s="39"/>
    </row>
    <row r="827" ht="20.25">
      <c r="O827" s="39"/>
    </row>
    <row r="828" ht="20.25">
      <c r="O828" s="39"/>
    </row>
    <row r="829" ht="20.25">
      <c r="O829" s="39"/>
    </row>
    <row r="830" ht="20.25">
      <c r="O830" s="39"/>
    </row>
    <row r="831" ht="20.25">
      <c r="O831" s="39"/>
    </row>
    <row r="832" ht="20.25">
      <c r="O832" s="39"/>
    </row>
    <row r="833" ht="20.25">
      <c r="O833" s="39"/>
    </row>
    <row r="834" ht="20.25">
      <c r="O834" s="39"/>
    </row>
    <row r="835" ht="20.25">
      <c r="O835" s="39"/>
    </row>
    <row r="836" ht="20.25">
      <c r="O836" s="39"/>
    </row>
    <row r="837" ht="20.25">
      <c r="O837" s="39"/>
    </row>
    <row r="838" ht="20.25">
      <c r="O838" s="39"/>
    </row>
    <row r="839" ht="20.25">
      <c r="O839" s="39"/>
    </row>
    <row r="840" ht="20.25">
      <c r="O840" s="39"/>
    </row>
    <row r="841" ht="20.25">
      <c r="O841" s="39"/>
    </row>
    <row r="842" ht="20.25">
      <c r="O842" s="39"/>
    </row>
    <row r="843" ht="20.25">
      <c r="O843" s="39"/>
    </row>
    <row r="844" ht="20.25">
      <c r="O844" s="39"/>
    </row>
    <row r="845" ht="20.25">
      <c r="O845" s="39"/>
    </row>
    <row r="846" ht="20.25">
      <c r="O846" s="39"/>
    </row>
    <row r="847" ht="20.25">
      <c r="O847" s="39"/>
    </row>
    <row r="848" ht="20.25">
      <c r="O848" s="39"/>
    </row>
    <row r="849" ht="20.25">
      <c r="O849" s="39"/>
    </row>
    <row r="850" ht="20.25">
      <c r="O850" s="39"/>
    </row>
    <row r="851" ht="20.25">
      <c r="O851" s="39"/>
    </row>
    <row r="852" ht="20.25">
      <c r="O852" s="39"/>
    </row>
    <row r="853" ht="20.25">
      <c r="O853" s="39"/>
    </row>
    <row r="854" ht="20.25">
      <c r="O854" s="39"/>
    </row>
    <row r="855" ht="20.25">
      <c r="O855" s="39"/>
    </row>
    <row r="856" ht="20.25">
      <c r="O856" s="39"/>
    </row>
    <row r="857" ht="20.25">
      <c r="O857" s="39"/>
    </row>
    <row r="858" ht="20.25">
      <c r="O858" s="39"/>
    </row>
    <row r="859" ht="20.25">
      <c r="O859" s="39"/>
    </row>
    <row r="860" ht="20.25">
      <c r="O860" s="39"/>
    </row>
    <row r="861" ht="20.25">
      <c r="O861" s="39"/>
    </row>
    <row r="862" ht="20.25">
      <c r="O862" s="39"/>
    </row>
    <row r="863" ht="20.25">
      <c r="O863" s="39"/>
    </row>
    <row r="864" ht="20.25">
      <c r="O864" s="39"/>
    </row>
    <row r="865" ht="20.25">
      <c r="O865" s="39"/>
    </row>
    <row r="866" ht="20.25">
      <c r="O866" s="39"/>
    </row>
    <row r="867" ht="20.25">
      <c r="O867" s="39"/>
    </row>
    <row r="868" ht="20.25">
      <c r="O868" s="39"/>
    </row>
    <row r="869" ht="20.25">
      <c r="O869" s="39"/>
    </row>
    <row r="870" ht="20.25">
      <c r="O870" s="39"/>
    </row>
    <row r="871" ht="20.25">
      <c r="O871" s="39"/>
    </row>
    <row r="872" ht="20.25">
      <c r="O872" s="39"/>
    </row>
    <row r="873" ht="20.25">
      <c r="O873" s="39"/>
    </row>
    <row r="874" ht="20.25">
      <c r="O874" s="39"/>
    </row>
    <row r="875" ht="20.25">
      <c r="O875" s="39"/>
    </row>
    <row r="876" ht="20.25">
      <c r="O876" s="39"/>
    </row>
    <row r="877" ht="20.25">
      <c r="O877" s="39"/>
    </row>
    <row r="878" ht="20.25">
      <c r="O878" s="39"/>
    </row>
    <row r="879" ht="20.25">
      <c r="O879" s="39"/>
    </row>
    <row r="880" ht="20.25">
      <c r="O880" s="39"/>
    </row>
    <row r="881" ht="20.25">
      <c r="O881" s="39"/>
    </row>
    <row r="882" ht="20.25">
      <c r="O882" s="39"/>
    </row>
    <row r="883" ht="20.25">
      <c r="O883" s="39"/>
    </row>
    <row r="884" ht="20.25">
      <c r="O884" s="39"/>
    </row>
    <row r="885" ht="20.25">
      <c r="O885" s="39"/>
    </row>
    <row r="886" ht="20.25">
      <c r="O886" s="39"/>
    </row>
    <row r="887" ht="20.25">
      <c r="O887" s="39"/>
    </row>
    <row r="888" ht="20.25">
      <c r="O888" s="39"/>
    </row>
    <row r="889" ht="20.25">
      <c r="O889" s="39"/>
    </row>
    <row r="890" ht="20.25">
      <c r="O890" s="39"/>
    </row>
    <row r="891" ht="20.25">
      <c r="O891" s="39"/>
    </row>
    <row r="892" ht="20.25">
      <c r="O892" s="39"/>
    </row>
    <row r="893" ht="20.25">
      <c r="O893" s="39"/>
    </row>
    <row r="894" ht="20.25">
      <c r="O894" s="39"/>
    </row>
    <row r="895" ht="20.25">
      <c r="O895" s="39"/>
    </row>
    <row r="896" ht="20.25">
      <c r="O896" s="39"/>
    </row>
    <row r="897" ht="20.25">
      <c r="O897" s="39"/>
    </row>
    <row r="898" ht="20.25">
      <c r="O898" s="39"/>
    </row>
    <row r="899" ht="20.25">
      <c r="O899" s="39"/>
    </row>
    <row r="900" ht="20.25">
      <c r="O900" s="39"/>
    </row>
    <row r="901" ht="20.25">
      <c r="O901" s="39"/>
    </row>
    <row r="902" ht="20.25">
      <c r="O902" s="39"/>
    </row>
    <row r="903" ht="20.25">
      <c r="O903" s="39"/>
    </row>
    <row r="904" ht="20.25">
      <c r="O904" s="39"/>
    </row>
    <row r="905" ht="20.25">
      <c r="O905" s="39"/>
    </row>
    <row r="906" ht="20.25">
      <c r="O906" s="39"/>
    </row>
    <row r="907" ht="20.25">
      <c r="O907" s="39"/>
    </row>
    <row r="908" ht="20.25">
      <c r="O908" s="39"/>
    </row>
    <row r="909" ht="20.25">
      <c r="O909" s="39"/>
    </row>
    <row r="910" ht="20.25">
      <c r="O910" s="39"/>
    </row>
    <row r="911" ht="20.25">
      <c r="O911" s="39"/>
    </row>
    <row r="912" ht="20.25">
      <c r="O912" s="39"/>
    </row>
    <row r="913" ht="20.25">
      <c r="O913" s="39"/>
    </row>
    <row r="914" ht="20.25">
      <c r="O914" s="39"/>
    </row>
    <row r="915" ht="20.25">
      <c r="O915" s="39"/>
    </row>
    <row r="916" ht="20.25">
      <c r="O916" s="39"/>
    </row>
    <row r="917" ht="20.25">
      <c r="O917" s="39"/>
    </row>
    <row r="918" ht="20.25">
      <c r="O918" s="39"/>
    </row>
    <row r="919" ht="20.25">
      <c r="O919" s="39"/>
    </row>
    <row r="920" ht="20.25">
      <c r="O920" s="39"/>
    </row>
    <row r="921" ht="20.25">
      <c r="O921" s="39"/>
    </row>
    <row r="922" ht="20.25">
      <c r="O922" s="39"/>
    </row>
    <row r="923" ht="20.25">
      <c r="O923" s="39"/>
    </row>
    <row r="924" ht="20.25">
      <c r="O924" s="39"/>
    </row>
    <row r="925" ht="20.25">
      <c r="O925" s="39"/>
    </row>
    <row r="926" ht="20.25">
      <c r="O926" s="39"/>
    </row>
    <row r="927" ht="20.25">
      <c r="O927" s="39"/>
    </row>
    <row r="928" ht="20.25">
      <c r="O928" s="39"/>
    </row>
    <row r="929" ht="20.25">
      <c r="O929" s="39"/>
    </row>
    <row r="930" ht="20.25">
      <c r="O930" s="39"/>
    </row>
    <row r="931" ht="20.25">
      <c r="O931" s="39"/>
    </row>
    <row r="932" ht="20.25">
      <c r="O932" s="39"/>
    </row>
    <row r="933" ht="20.25">
      <c r="O933" s="39"/>
    </row>
    <row r="934" ht="20.25">
      <c r="O934" s="39"/>
    </row>
    <row r="935" ht="20.25">
      <c r="O935" s="39"/>
    </row>
    <row r="936" ht="20.25">
      <c r="O936" s="39"/>
    </row>
    <row r="937" ht="20.25">
      <c r="O937" s="39"/>
    </row>
    <row r="938" ht="20.25">
      <c r="O938" s="39"/>
    </row>
    <row r="939" ht="20.25">
      <c r="O939" s="39"/>
    </row>
    <row r="940" ht="20.25">
      <c r="O940" s="39"/>
    </row>
    <row r="941" ht="20.25">
      <c r="O941" s="39"/>
    </row>
    <row r="942" ht="20.25">
      <c r="O942" s="39"/>
    </row>
    <row r="943" ht="20.25">
      <c r="O943" s="39"/>
    </row>
    <row r="944" ht="20.25">
      <c r="O944" s="39"/>
    </row>
    <row r="945" ht="20.25">
      <c r="O945" s="39"/>
    </row>
    <row r="946" ht="20.25">
      <c r="O946" s="39"/>
    </row>
    <row r="947" ht="20.25">
      <c r="O947" s="39"/>
    </row>
    <row r="948" ht="20.25">
      <c r="O948" s="39"/>
    </row>
    <row r="949" ht="20.25">
      <c r="O949" s="39"/>
    </row>
    <row r="950" ht="20.25">
      <c r="O950" s="39"/>
    </row>
    <row r="951" ht="20.25">
      <c r="O951" s="39"/>
    </row>
    <row r="952" ht="20.25">
      <c r="O952" s="39"/>
    </row>
    <row r="953" ht="20.25">
      <c r="O953" s="39"/>
    </row>
    <row r="954" ht="20.25">
      <c r="O954" s="39"/>
    </row>
    <row r="955" ht="20.25">
      <c r="O955" s="39"/>
    </row>
    <row r="956" ht="20.25">
      <c r="O956" s="39"/>
    </row>
    <row r="957" ht="20.25">
      <c r="O957" s="39"/>
    </row>
    <row r="958" ht="20.25">
      <c r="O958" s="39"/>
    </row>
    <row r="959" ht="20.25">
      <c r="O959" s="39"/>
    </row>
    <row r="960" ht="20.25">
      <c r="O960" s="39"/>
    </row>
    <row r="961" ht="20.25">
      <c r="O961" s="39"/>
    </row>
    <row r="962" ht="20.25">
      <c r="O962" s="39"/>
    </row>
    <row r="963" ht="20.25">
      <c r="O963" s="39"/>
    </row>
    <row r="964" ht="20.25">
      <c r="O964" s="39"/>
    </row>
    <row r="965" ht="20.25">
      <c r="O965" s="39"/>
    </row>
    <row r="966" ht="20.25">
      <c r="O966" s="39"/>
    </row>
    <row r="967" ht="20.25">
      <c r="O967" s="39"/>
    </row>
    <row r="968" ht="20.25">
      <c r="O968" s="39"/>
    </row>
    <row r="969" ht="20.25">
      <c r="O969" s="39"/>
    </row>
    <row r="970" ht="20.25">
      <c r="O970" s="39"/>
    </row>
    <row r="971" ht="20.25">
      <c r="O971" s="39"/>
    </row>
    <row r="972" ht="20.25">
      <c r="O972" s="39"/>
    </row>
    <row r="973" ht="20.25">
      <c r="O973" s="39"/>
    </row>
    <row r="974" ht="20.25">
      <c r="O974" s="39"/>
    </row>
    <row r="975" ht="20.25">
      <c r="O975" s="39"/>
    </row>
    <row r="976" ht="20.25">
      <c r="O976" s="39"/>
    </row>
    <row r="977" ht="20.25">
      <c r="O977" s="39"/>
    </row>
    <row r="978" ht="20.25">
      <c r="O978" s="39"/>
    </row>
    <row r="979" ht="20.25">
      <c r="O979" s="39"/>
    </row>
    <row r="980" ht="20.25">
      <c r="O980" s="39"/>
    </row>
    <row r="981" ht="20.25">
      <c r="O981" s="39"/>
    </row>
    <row r="982" ht="20.25">
      <c r="O982" s="39"/>
    </row>
    <row r="983" ht="20.25">
      <c r="O983" s="39"/>
    </row>
    <row r="984" ht="20.25">
      <c r="O984" s="39"/>
    </row>
    <row r="985" ht="20.25">
      <c r="O985" s="39"/>
    </row>
    <row r="986" ht="20.25">
      <c r="O986" s="39"/>
    </row>
    <row r="987" ht="20.25">
      <c r="O987" s="39"/>
    </row>
    <row r="988" ht="20.25">
      <c r="O988" s="39"/>
    </row>
    <row r="989" ht="20.25">
      <c r="O989" s="39"/>
    </row>
    <row r="990" ht="20.25">
      <c r="O990" s="39"/>
    </row>
    <row r="991" ht="20.25">
      <c r="O991" s="39"/>
    </row>
    <row r="992" ht="20.25">
      <c r="O992" s="39"/>
    </row>
    <row r="993" ht="20.25">
      <c r="O993" s="39"/>
    </row>
    <row r="994" ht="20.25">
      <c r="O994" s="39"/>
    </row>
    <row r="995" ht="20.25">
      <c r="O995" s="39"/>
    </row>
    <row r="996" ht="20.25">
      <c r="O996" s="39"/>
    </row>
    <row r="997" ht="20.25">
      <c r="O997" s="39"/>
    </row>
    <row r="998" ht="20.25">
      <c r="O998" s="39"/>
    </row>
    <row r="999" ht="20.25">
      <c r="O999" s="39"/>
    </row>
    <row r="1000" ht="20.25">
      <c r="O1000" s="39"/>
    </row>
    <row r="1001" ht="20.25">
      <c r="O1001" s="39"/>
    </row>
    <row r="1002" ht="20.25">
      <c r="O1002" s="39"/>
    </row>
    <row r="1003" ht="20.25">
      <c r="O1003" s="39"/>
    </row>
    <row r="1004" ht="20.25">
      <c r="O1004" s="39"/>
    </row>
    <row r="1005" ht="20.25">
      <c r="O1005" s="39"/>
    </row>
    <row r="1006" ht="20.25">
      <c r="O1006" s="39"/>
    </row>
    <row r="1007" ht="20.25">
      <c r="O1007" s="39"/>
    </row>
    <row r="1008" ht="20.25">
      <c r="O1008" s="39"/>
    </row>
    <row r="1009" ht="20.25">
      <c r="O1009" s="39"/>
    </row>
    <row r="1010" ht="20.25">
      <c r="O1010" s="39"/>
    </row>
    <row r="1011" ht="20.25">
      <c r="O1011" s="39"/>
    </row>
    <row r="1012" ht="20.25">
      <c r="O1012" s="39"/>
    </row>
    <row r="1013" ht="20.25">
      <c r="O1013" s="39"/>
    </row>
    <row r="1014" ht="20.25">
      <c r="O1014" s="39"/>
    </row>
    <row r="1015" ht="20.25">
      <c r="O1015" s="39"/>
    </row>
    <row r="1016" ht="20.25">
      <c r="O1016" s="39"/>
    </row>
    <row r="1017" ht="20.25">
      <c r="O1017" s="39"/>
    </row>
    <row r="1018" ht="20.25">
      <c r="O1018" s="39"/>
    </row>
    <row r="1019" ht="20.25">
      <c r="O1019" s="39"/>
    </row>
    <row r="1020" ht="20.25">
      <c r="O1020" s="39"/>
    </row>
    <row r="1021" ht="20.25">
      <c r="O1021" s="39"/>
    </row>
    <row r="1022" ht="20.25">
      <c r="O1022" s="39"/>
    </row>
    <row r="1023" ht="20.25">
      <c r="O1023" s="39"/>
    </row>
    <row r="1024" ht="20.25">
      <c r="O1024" s="39"/>
    </row>
    <row r="1025" ht="20.25">
      <c r="O1025" s="39"/>
    </row>
    <row r="1026" ht="20.25">
      <c r="O1026" s="39"/>
    </row>
    <row r="1027" ht="20.25">
      <c r="O1027" s="39"/>
    </row>
    <row r="1028" ht="20.25">
      <c r="O1028" s="39"/>
    </row>
    <row r="1029" ht="20.25">
      <c r="O1029" s="39"/>
    </row>
    <row r="1030" ht="20.25">
      <c r="O1030" s="39"/>
    </row>
    <row r="1031" ht="20.25">
      <c r="O1031" s="39"/>
    </row>
    <row r="1032" ht="20.25">
      <c r="O1032" s="39"/>
    </row>
    <row r="1033" ht="20.25">
      <c r="O1033" s="39"/>
    </row>
    <row r="1034" ht="20.25">
      <c r="O1034" s="39"/>
    </row>
    <row r="1035" ht="20.25">
      <c r="O1035" s="39"/>
    </row>
    <row r="1036" ht="20.25">
      <c r="O1036" s="39"/>
    </row>
    <row r="1037" ht="20.25">
      <c r="O1037" s="39"/>
    </row>
    <row r="1038" ht="20.25">
      <c r="O1038" s="39"/>
    </row>
    <row r="1039" ht="20.25">
      <c r="O1039" s="39"/>
    </row>
    <row r="1040" ht="20.25">
      <c r="O1040" s="39"/>
    </row>
    <row r="1041" ht="20.25">
      <c r="O1041" s="39"/>
    </row>
    <row r="1042" ht="20.25">
      <c r="O1042" s="39"/>
    </row>
    <row r="1043" ht="20.25">
      <c r="O1043" s="39"/>
    </row>
    <row r="1044" ht="20.25">
      <c r="O1044" s="39"/>
    </row>
    <row r="1045" ht="20.25">
      <c r="O1045" s="39"/>
    </row>
    <row r="1046" ht="20.25">
      <c r="O1046" s="39"/>
    </row>
    <row r="1047" ht="20.25">
      <c r="O1047" s="39"/>
    </row>
    <row r="1048" ht="20.25">
      <c r="O1048" s="39"/>
    </row>
    <row r="1049" ht="20.25">
      <c r="O1049" s="39"/>
    </row>
    <row r="1050" ht="20.25">
      <c r="O1050" s="39"/>
    </row>
    <row r="1051" ht="20.25">
      <c r="O1051" s="39"/>
    </row>
    <row r="1052" ht="20.25">
      <c r="O1052" s="39"/>
    </row>
    <row r="1053" ht="20.25">
      <c r="O1053" s="39"/>
    </row>
    <row r="1054" ht="20.25">
      <c r="O1054" s="39"/>
    </row>
    <row r="1055" ht="20.25">
      <c r="O1055" s="39"/>
    </row>
    <row r="1056" ht="20.25">
      <c r="O1056" s="39"/>
    </row>
    <row r="1057" ht="20.25">
      <c r="O1057" s="39"/>
    </row>
    <row r="1058" ht="20.25">
      <c r="O1058" s="39"/>
    </row>
    <row r="1059" ht="20.25">
      <c r="O1059" s="39"/>
    </row>
    <row r="1060" ht="20.25">
      <c r="O1060" s="39"/>
    </row>
    <row r="1061" ht="20.25">
      <c r="O1061" s="39"/>
    </row>
    <row r="1062" ht="20.25">
      <c r="O1062" s="39"/>
    </row>
    <row r="1063" ht="20.25">
      <c r="O1063" s="39"/>
    </row>
    <row r="1064" ht="20.25">
      <c r="O1064" s="39"/>
    </row>
    <row r="1065" ht="20.25">
      <c r="O1065" s="39"/>
    </row>
    <row r="1066" ht="20.25">
      <c r="O1066" s="39"/>
    </row>
    <row r="1067" ht="20.25">
      <c r="O1067" s="39"/>
    </row>
    <row r="1068" ht="20.25">
      <c r="O1068" s="39"/>
    </row>
    <row r="1069" ht="20.25">
      <c r="O1069" s="39"/>
    </row>
    <row r="1070" ht="20.25">
      <c r="O1070" s="39"/>
    </row>
    <row r="1071" ht="20.25">
      <c r="O1071" s="39"/>
    </row>
    <row r="1072" ht="20.25">
      <c r="O1072" s="39"/>
    </row>
    <row r="1073" ht="20.25">
      <c r="O1073" s="39"/>
    </row>
    <row r="1074" ht="20.25">
      <c r="O1074" s="39"/>
    </row>
    <row r="1075" ht="20.25">
      <c r="O1075" s="39"/>
    </row>
    <row r="1076" ht="20.25">
      <c r="O1076" s="39"/>
    </row>
    <row r="1077" ht="20.25">
      <c r="O1077" s="39"/>
    </row>
    <row r="1078" ht="20.25">
      <c r="O1078" s="39"/>
    </row>
    <row r="1079" ht="20.25">
      <c r="O1079" s="39"/>
    </row>
    <row r="1080" ht="20.25">
      <c r="O1080" s="39"/>
    </row>
    <row r="1081" ht="20.25">
      <c r="O1081" s="39"/>
    </row>
    <row r="1082" ht="20.25">
      <c r="O1082" s="39"/>
    </row>
    <row r="1083" ht="20.25">
      <c r="O1083" s="39"/>
    </row>
    <row r="1084" ht="20.25">
      <c r="O1084" s="39"/>
    </row>
    <row r="1085" ht="20.25">
      <c r="O1085" s="39"/>
    </row>
    <row r="1086" ht="20.25">
      <c r="O1086" s="39"/>
    </row>
    <row r="1087" ht="20.25">
      <c r="O1087" s="39"/>
    </row>
    <row r="1088" ht="20.25">
      <c r="O1088" s="39"/>
    </row>
    <row r="1089" ht="20.25">
      <c r="O1089" s="39"/>
    </row>
    <row r="1090" ht="20.25">
      <c r="O1090" s="39"/>
    </row>
    <row r="1091" ht="20.25">
      <c r="O1091" s="39"/>
    </row>
    <row r="1092" ht="20.25">
      <c r="O1092" s="39"/>
    </row>
    <row r="1093" ht="20.25">
      <c r="O1093" s="39"/>
    </row>
    <row r="1094" ht="20.25">
      <c r="O1094" s="39"/>
    </row>
    <row r="1095" ht="20.25">
      <c r="O1095" s="39"/>
    </row>
    <row r="1096" ht="20.25">
      <c r="O1096" s="39"/>
    </row>
    <row r="1097" ht="20.25">
      <c r="O1097" s="39"/>
    </row>
    <row r="1098" ht="20.25">
      <c r="O1098" s="39"/>
    </row>
    <row r="1099" ht="20.25">
      <c r="O1099" s="39"/>
    </row>
    <row r="1100" ht="20.25">
      <c r="O1100" s="39"/>
    </row>
    <row r="1101" ht="20.25">
      <c r="O1101" s="39"/>
    </row>
    <row r="1102" ht="20.25">
      <c r="O1102" s="39"/>
    </row>
    <row r="1103" ht="20.25">
      <c r="O1103" s="39"/>
    </row>
    <row r="1104" ht="20.25">
      <c r="O1104" s="39"/>
    </row>
    <row r="1105" ht="20.25">
      <c r="O1105" s="39"/>
    </row>
    <row r="1106" ht="20.25">
      <c r="O1106" s="39"/>
    </row>
    <row r="1107" ht="20.25">
      <c r="O1107" s="39"/>
    </row>
    <row r="1108" ht="20.25">
      <c r="O1108" s="39"/>
    </row>
    <row r="1109" ht="20.25">
      <c r="O1109" s="39"/>
    </row>
    <row r="1110" ht="20.25">
      <c r="O1110" s="39"/>
    </row>
    <row r="1111" ht="20.25">
      <c r="O1111" s="39"/>
    </row>
    <row r="1112" ht="20.25">
      <c r="O1112" s="39"/>
    </row>
    <row r="1113" ht="20.25">
      <c r="O1113" s="39"/>
    </row>
    <row r="1114" ht="20.25">
      <c r="O1114" s="39"/>
    </row>
    <row r="1115" ht="20.25">
      <c r="O1115" s="39"/>
    </row>
    <row r="1116" ht="20.25">
      <c r="O1116" s="39"/>
    </row>
    <row r="1117" ht="20.25">
      <c r="O1117" s="39"/>
    </row>
    <row r="1118" ht="20.25">
      <c r="O1118" s="39"/>
    </row>
    <row r="1119" ht="20.25">
      <c r="O1119" s="39"/>
    </row>
    <row r="1120" ht="20.25">
      <c r="O1120" s="39"/>
    </row>
    <row r="1121" ht="20.25">
      <c r="O1121" s="39"/>
    </row>
    <row r="1122" ht="20.25">
      <c r="O1122" s="39"/>
    </row>
    <row r="1123" ht="20.25">
      <c r="O1123" s="39"/>
    </row>
    <row r="1124" ht="20.25">
      <c r="O1124" s="39"/>
    </row>
    <row r="1125" ht="20.25">
      <c r="O1125" s="39"/>
    </row>
    <row r="1126" ht="20.25">
      <c r="O1126" s="39"/>
    </row>
    <row r="1127" ht="20.25">
      <c r="O1127" s="39"/>
    </row>
    <row r="1128" ht="20.25">
      <c r="O1128" s="39"/>
    </row>
    <row r="1129" ht="20.25">
      <c r="O1129" s="39"/>
    </row>
    <row r="1130" ht="20.25">
      <c r="O1130" s="39"/>
    </row>
    <row r="1131" ht="20.25">
      <c r="O1131" s="39"/>
    </row>
    <row r="1132" ht="20.25">
      <c r="O1132" s="39"/>
    </row>
    <row r="1133" ht="20.25">
      <c r="O1133" s="39"/>
    </row>
    <row r="1134" ht="20.25">
      <c r="O1134" s="39"/>
    </row>
    <row r="1135" ht="20.25">
      <c r="O1135" s="39"/>
    </row>
    <row r="1136" ht="20.25">
      <c r="O1136" s="39"/>
    </row>
    <row r="1137" ht="20.25">
      <c r="O1137" s="39"/>
    </row>
    <row r="1138" ht="20.25">
      <c r="O1138" s="39"/>
    </row>
    <row r="1139" ht="20.25">
      <c r="O1139" s="39"/>
    </row>
    <row r="1140" ht="20.25">
      <c r="O1140" s="39"/>
    </row>
    <row r="1141" ht="20.25">
      <c r="O1141" s="39"/>
    </row>
    <row r="1142" ht="20.25">
      <c r="O1142" s="39"/>
    </row>
    <row r="1143" ht="20.25">
      <c r="O1143" s="39"/>
    </row>
    <row r="1144" ht="20.25">
      <c r="O1144" s="39"/>
    </row>
    <row r="1145" ht="20.25">
      <c r="O1145" s="39"/>
    </row>
    <row r="1146" ht="20.25">
      <c r="O1146" s="39"/>
    </row>
    <row r="1147" ht="20.25">
      <c r="O1147" s="39"/>
    </row>
    <row r="1148" ht="20.25">
      <c r="O1148" s="39"/>
    </row>
    <row r="1149" ht="20.25">
      <c r="O1149" s="39"/>
    </row>
    <row r="1150" ht="20.25">
      <c r="O1150" s="39"/>
    </row>
    <row r="1151" ht="20.25">
      <c r="O1151" s="39"/>
    </row>
    <row r="1152" ht="20.25">
      <c r="O1152" s="39"/>
    </row>
    <row r="1153" ht="20.25">
      <c r="O1153" s="39"/>
    </row>
    <row r="1154" ht="20.25">
      <c r="O1154" s="39"/>
    </row>
    <row r="1155" ht="20.25">
      <c r="O1155" s="39"/>
    </row>
    <row r="1156" ht="20.25">
      <c r="O1156" s="39"/>
    </row>
    <row r="1157" ht="20.25">
      <c r="O1157" s="39"/>
    </row>
    <row r="1158" ht="20.25">
      <c r="O1158" s="39"/>
    </row>
    <row r="1159" ht="20.25">
      <c r="O1159" s="39"/>
    </row>
    <row r="1160" ht="20.25">
      <c r="O1160" s="39"/>
    </row>
    <row r="1161" ht="20.25">
      <c r="O1161" s="39"/>
    </row>
    <row r="1162" ht="20.25">
      <c r="O1162" s="39"/>
    </row>
    <row r="1163" ht="20.25">
      <c r="O1163" s="39"/>
    </row>
    <row r="1164" ht="20.25">
      <c r="O1164" s="39"/>
    </row>
    <row r="1165" ht="20.25">
      <c r="O1165" s="39"/>
    </row>
    <row r="1166" ht="20.25">
      <c r="O1166" s="39"/>
    </row>
    <row r="1167" ht="20.25">
      <c r="O1167" s="39"/>
    </row>
    <row r="1168" ht="20.25">
      <c r="O1168" s="39"/>
    </row>
    <row r="1169" ht="20.25">
      <c r="O1169" s="39"/>
    </row>
    <row r="1170" ht="20.25">
      <c r="O1170" s="39"/>
    </row>
    <row r="1171" ht="20.25">
      <c r="O1171" s="39"/>
    </row>
    <row r="1172" ht="20.25">
      <c r="O1172" s="39"/>
    </row>
    <row r="1173" ht="20.25">
      <c r="O1173" s="39"/>
    </row>
    <row r="1174" ht="20.25">
      <c r="O1174" s="39"/>
    </row>
    <row r="1175" ht="20.25">
      <c r="O1175" s="39"/>
    </row>
    <row r="1176" ht="20.25">
      <c r="O1176" s="39"/>
    </row>
    <row r="1177" ht="20.25">
      <c r="O1177" s="39"/>
    </row>
    <row r="1178" ht="20.25">
      <c r="O1178" s="39"/>
    </row>
    <row r="1179" ht="20.25">
      <c r="O1179" s="39"/>
    </row>
    <row r="1180" ht="20.25">
      <c r="O1180" s="39"/>
    </row>
    <row r="1181" ht="20.25">
      <c r="O1181" s="39"/>
    </row>
    <row r="1182" ht="20.25">
      <c r="O1182" s="39"/>
    </row>
    <row r="1183" ht="20.25">
      <c r="O1183" s="39"/>
    </row>
    <row r="1184" ht="20.25">
      <c r="O1184" s="39"/>
    </row>
    <row r="1185" ht="20.25">
      <c r="O1185" s="39"/>
    </row>
    <row r="1186" ht="20.25">
      <c r="O1186" s="39"/>
    </row>
    <row r="1187" ht="20.25">
      <c r="O1187" s="39"/>
    </row>
    <row r="1188" ht="20.25">
      <c r="O1188" s="39"/>
    </row>
    <row r="1189" ht="20.25">
      <c r="O1189" s="39"/>
    </row>
    <row r="1190" ht="20.25">
      <c r="O1190" s="39"/>
    </row>
    <row r="1191" ht="20.25">
      <c r="O1191" s="39"/>
    </row>
    <row r="1192" ht="20.25">
      <c r="O1192" s="39"/>
    </row>
    <row r="1193" ht="20.25">
      <c r="O1193" s="39"/>
    </row>
    <row r="1194" ht="20.25">
      <c r="O1194" s="39"/>
    </row>
    <row r="1195" ht="20.25">
      <c r="O1195" s="39"/>
    </row>
    <row r="1196" ht="20.25">
      <c r="O1196" s="39"/>
    </row>
    <row r="1197" ht="20.25">
      <c r="O1197" s="39"/>
    </row>
    <row r="1198" ht="20.25">
      <c r="O1198" s="39"/>
    </row>
    <row r="1199" ht="20.25">
      <c r="O1199" s="39"/>
    </row>
    <row r="1200" ht="20.25">
      <c r="O1200" s="39"/>
    </row>
    <row r="1201" ht="20.25">
      <c r="O1201" s="39"/>
    </row>
    <row r="1202" ht="20.25">
      <c r="O1202" s="39"/>
    </row>
    <row r="1203" ht="20.25">
      <c r="O1203" s="39"/>
    </row>
    <row r="1204" ht="20.25">
      <c r="O1204" s="39"/>
    </row>
    <row r="1205" ht="20.25">
      <c r="O1205" s="39"/>
    </row>
    <row r="1206" ht="20.25">
      <c r="O1206" s="39"/>
    </row>
    <row r="1207" ht="20.25">
      <c r="O1207" s="39"/>
    </row>
    <row r="1208" ht="20.25">
      <c r="O1208" s="39"/>
    </row>
    <row r="1209" ht="20.25">
      <c r="O1209" s="39"/>
    </row>
    <row r="1210" ht="20.25">
      <c r="O1210" s="39"/>
    </row>
    <row r="1211" ht="20.25">
      <c r="O1211" s="39"/>
    </row>
    <row r="1212" ht="20.25">
      <c r="O1212" s="39"/>
    </row>
    <row r="1213" ht="20.25">
      <c r="O1213" s="39"/>
    </row>
    <row r="1214" ht="20.25">
      <c r="O1214" s="39"/>
    </row>
    <row r="1215" ht="20.25">
      <c r="O1215" s="39"/>
    </row>
    <row r="1216" ht="20.25">
      <c r="O1216" s="39"/>
    </row>
    <row r="1217" ht="20.25">
      <c r="O1217" s="39"/>
    </row>
    <row r="1218" ht="20.25">
      <c r="O1218" s="39"/>
    </row>
    <row r="1219" ht="20.25">
      <c r="O1219" s="39"/>
    </row>
    <row r="1220" ht="20.25">
      <c r="O1220" s="39"/>
    </row>
    <row r="1221" ht="20.25">
      <c r="O1221" s="39"/>
    </row>
    <row r="1222" ht="20.25">
      <c r="O1222" s="39"/>
    </row>
    <row r="1223" ht="20.25">
      <c r="O1223" s="39"/>
    </row>
    <row r="1224" ht="20.25">
      <c r="O1224" s="39"/>
    </row>
    <row r="1225" ht="20.25">
      <c r="O1225" s="39"/>
    </row>
    <row r="1226" ht="20.25">
      <c r="O1226" s="39"/>
    </row>
    <row r="1227" ht="20.25">
      <c r="O1227" s="39"/>
    </row>
    <row r="1228" ht="20.25">
      <c r="O1228" s="39"/>
    </row>
    <row r="1229" ht="20.25">
      <c r="O1229" s="39"/>
    </row>
    <row r="1230" ht="20.25">
      <c r="O1230" s="39"/>
    </row>
    <row r="1231" ht="20.25">
      <c r="O1231" s="39"/>
    </row>
    <row r="1232" ht="20.25">
      <c r="O1232" s="39"/>
    </row>
    <row r="1233" ht="20.25">
      <c r="O1233" s="39"/>
    </row>
    <row r="1234" ht="20.25">
      <c r="O1234" s="39"/>
    </row>
    <row r="1235" ht="20.25">
      <c r="O1235" s="39"/>
    </row>
    <row r="1236" ht="20.25">
      <c r="O1236" s="39"/>
    </row>
    <row r="1237" ht="20.25">
      <c r="O1237" s="39"/>
    </row>
    <row r="1238" ht="20.25">
      <c r="O1238" s="39"/>
    </row>
    <row r="1239" ht="20.25">
      <c r="O1239" s="39"/>
    </row>
    <row r="1240" ht="20.25">
      <c r="O1240" s="39"/>
    </row>
    <row r="1241" ht="20.25">
      <c r="O1241" s="39"/>
    </row>
    <row r="1242" ht="20.25">
      <c r="O1242" s="39"/>
    </row>
    <row r="1243" ht="20.25">
      <c r="O1243" s="39"/>
    </row>
    <row r="1244" ht="20.25">
      <c r="O1244" s="39"/>
    </row>
    <row r="1245" ht="20.25">
      <c r="O1245" s="39"/>
    </row>
    <row r="1246" ht="20.25">
      <c r="O1246" s="39"/>
    </row>
    <row r="1247" ht="20.25">
      <c r="O1247" s="39"/>
    </row>
    <row r="1248" ht="20.25">
      <c r="O1248" s="39"/>
    </row>
    <row r="1249" ht="20.25">
      <c r="O1249" s="39"/>
    </row>
    <row r="1250" ht="20.25">
      <c r="O1250" s="39"/>
    </row>
    <row r="1251" ht="20.25">
      <c r="O1251" s="39"/>
    </row>
    <row r="1252" ht="20.25">
      <c r="O1252" s="39"/>
    </row>
    <row r="1253" ht="20.25">
      <c r="O1253" s="39"/>
    </row>
    <row r="1254" ht="20.25">
      <c r="O1254" s="39"/>
    </row>
    <row r="1255" ht="20.25">
      <c r="O1255" s="39"/>
    </row>
    <row r="1256" ht="20.25">
      <c r="O1256" s="39"/>
    </row>
    <row r="1257" ht="20.25">
      <c r="O1257" s="39"/>
    </row>
    <row r="1258" ht="20.25">
      <c r="O1258" s="39"/>
    </row>
    <row r="1259" ht="20.25">
      <c r="O1259" s="39"/>
    </row>
    <row r="1260" ht="20.25">
      <c r="O1260" s="39"/>
    </row>
    <row r="1261" ht="20.25">
      <c r="O1261" s="39"/>
    </row>
    <row r="1262" ht="20.25">
      <c r="O1262" s="39"/>
    </row>
    <row r="1263" ht="20.25">
      <c r="O1263" s="39"/>
    </row>
    <row r="1264" ht="20.25">
      <c r="O1264" s="39"/>
    </row>
    <row r="1265" ht="20.25">
      <c r="O1265" s="39"/>
    </row>
    <row r="1266" ht="20.25">
      <c r="O1266" s="39"/>
    </row>
    <row r="1267" ht="20.25">
      <c r="O1267" s="39"/>
    </row>
    <row r="1268" ht="20.25">
      <c r="O1268" s="39"/>
    </row>
    <row r="1269" ht="20.25">
      <c r="O1269" s="39"/>
    </row>
    <row r="1270" ht="20.25">
      <c r="O1270" s="39"/>
    </row>
    <row r="1271" ht="20.25">
      <c r="O1271" s="39"/>
    </row>
    <row r="1272" ht="20.25">
      <c r="O1272" s="39"/>
    </row>
    <row r="1273" ht="20.25">
      <c r="O1273" s="39"/>
    </row>
    <row r="1274" ht="20.25">
      <c r="O1274" s="39"/>
    </row>
    <row r="1275" ht="20.25">
      <c r="O1275" s="39"/>
    </row>
    <row r="1276" ht="20.25">
      <c r="O1276" s="39"/>
    </row>
    <row r="1277" ht="20.25">
      <c r="O1277" s="39"/>
    </row>
    <row r="1278" ht="20.25">
      <c r="O1278" s="39"/>
    </row>
    <row r="1279" ht="20.25">
      <c r="O1279" s="39"/>
    </row>
    <row r="1280" ht="20.25">
      <c r="O1280" s="39"/>
    </row>
    <row r="1281" ht="20.25">
      <c r="O1281" s="39"/>
    </row>
    <row r="1282" ht="20.25">
      <c r="O1282" s="39"/>
    </row>
    <row r="1283" ht="20.25">
      <c r="O1283" s="39"/>
    </row>
    <row r="1284" ht="20.25">
      <c r="O1284" s="39"/>
    </row>
    <row r="1285" ht="20.25">
      <c r="O1285" s="39"/>
    </row>
    <row r="1286" ht="20.25">
      <c r="O1286" s="39"/>
    </row>
    <row r="1287" ht="20.25">
      <c r="O1287" s="39"/>
    </row>
    <row r="1288" ht="20.25">
      <c r="O1288" s="39"/>
    </row>
    <row r="1289" ht="20.25">
      <c r="O1289" s="39"/>
    </row>
    <row r="1290" ht="20.25">
      <c r="O1290" s="39"/>
    </row>
    <row r="1291" ht="20.25">
      <c r="O1291" s="39"/>
    </row>
    <row r="1292" ht="20.25">
      <c r="O1292" s="39"/>
    </row>
    <row r="1293" ht="20.25">
      <c r="O1293" s="39"/>
    </row>
    <row r="1294" ht="20.25">
      <c r="O1294" s="39"/>
    </row>
    <row r="1295" ht="20.25">
      <c r="O1295" s="39"/>
    </row>
    <row r="1296" ht="20.25">
      <c r="O1296" s="39"/>
    </row>
    <row r="1297" ht="20.25">
      <c r="O1297" s="39"/>
    </row>
    <row r="1298" ht="20.25">
      <c r="O1298" s="39"/>
    </row>
    <row r="1299" ht="20.25">
      <c r="O1299" s="39"/>
    </row>
    <row r="1300" ht="20.25">
      <c r="O1300" s="39"/>
    </row>
    <row r="1301" ht="20.25">
      <c r="O1301" s="39"/>
    </row>
    <row r="1302" ht="20.25">
      <c r="O1302" s="39"/>
    </row>
    <row r="1303" ht="20.25">
      <c r="O1303" s="39"/>
    </row>
    <row r="1304" ht="20.25">
      <c r="O1304" s="39"/>
    </row>
    <row r="1305" ht="20.25">
      <c r="O1305" s="39"/>
    </row>
    <row r="1306" ht="20.25">
      <c r="O1306" s="39"/>
    </row>
    <row r="1307" ht="20.25">
      <c r="O1307" s="39"/>
    </row>
    <row r="1308" ht="20.25">
      <c r="O1308" s="39"/>
    </row>
    <row r="1309" ht="20.25">
      <c r="O1309" s="39"/>
    </row>
    <row r="1310" ht="20.25">
      <c r="O1310" s="39"/>
    </row>
    <row r="1311" ht="20.25">
      <c r="O1311" s="39"/>
    </row>
    <row r="1312" ht="20.25">
      <c r="O1312" s="39"/>
    </row>
    <row r="1313" ht="20.25">
      <c r="O1313" s="39"/>
    </row>
    <row r="1314" ht="20.25">
      <c r="O1314" s="39"/>
    </row>
    <row r="1315" ht="20.25">
      <c r="O1315" s="39"/>
    </row>
    <row r="1316" ht="20.25">
      <c r="O1316" s="39"/>
    </row>
    <row r="1317" ht="20.25">
      <c r="O1317" s="39"/>
    </row>
    <row r="1318" ht="20.25">
      <c r="O1318" s="39"/>
    </row>
    <row r="1319" ht="20.25">
      <c r="O1319" s="39"/>
    </row>
    <row r="1320" ht="20.25">
      <c r="O1320" s="39"/>
    </row>
    <row r="1321" ht="20.25">
      <c r="O1321" s="39"/>
    </row>
    <row r="1322" ht="20.25">
      <c r="O1322" s="39"/>
    </row>
    <row r="1323" ht="20.25">
      <c r="O1323" s="39"/>
    </row>
    <row r="1324" ht="20.25">
      <c r="O1324" s="39"/>
    </row>
    <row r="1325" ht="20.25">
      <c r="O1325" s="39"/>
    </row>
    <row r="1326" ht="20.25">
      <c r="O1326" s="39"/>
    </row>
    <row r="1327" ht="20.25">
      <c r="O1327" s="39"/>
    </row>
    <row r="1328" ht="20.25">
      <c r="O1328" s="39"/>
    </row>
    <row r="1329" ht="20.25">
      <c r="O1329" s="39"/>
    </row>
    <row r="1330" ht="20.25">
      <c r="O1330" s="39"/>
    </row>
    <row r="1331" ht="20.25">
      <c r="O1331" s="39"/>
    </row>
    <row r="1332" ht="20.25">
      <c r="O1332" s="39"/>
    </row>
    <row r="1333" ht="20.25">
      <c r="O1333" s="39"/>
    </row>
    <row r="1334" ht="20.25">
      <c r="O1334" s="39"/>
    </row>
    <row r="1335" ht="20.25">
      <c r="O1335" s="39"/>
    </row>
    <row r="1336" ht="20.25">
      <c r="O1336" s="39"/>
    </row>
    <row r="1337" ht="20.25">
      <c r="O1337" s="39"/>
    </row>
    <row r="1338" ht="20.25">
      <c r="O1338" s="39"/>
    </row>
    <row r="1339" ht="20.25">
      <c r="O1339" s="39"/>
    </row>
    <row r="1340" ht="20.25">
      <c r="O1340" s="39"/>
    </row>
    <row r="1341" ht="20.25">
      <c r="O1341" s="39"/>
    </row>
    <row r="1342" ht="20.25">
      <c r="O1342" s="39"/>
    </row>
    <row r="1343" ht="20.25">
      <c r="O1343" s="39"/>
    </row>
    <row r="1344" ht="20.25">
      <c r="O1344" s="39"/>
    </row>
  </sheetData>
  <mergeCells count="1079">
    <mergeCell ref="P484:P485"/>
    <mergeCell ref="P487:P490"/>
    <mergeCell ref="P462:P465"/>
    <mergeCell ref="P466:P468"/>
    <mergeCell ref="P479:P482"/>
    <mergeCell ref="P469:P470"/>
    <mergeCell ref="P471:P472"/>
    <mergeCell ref="P474:P477"/>
    <mergeCell ref="P460:P461"/>
    <mergeCell ref="P435:P437"/>
    <mergeCell ref="P438:P439"/>
    <mergeCell ref="P440:P443"/>
    <mergeCell ref="P444:P446"/>
    <mergeCell ref="P447:P449"/>
    <mergeCell ref="P451:P454"/>
    <mergeCell ref="P455:P456"/>
    <mergeCell ref="P457:P459"/>
    <mergeCell ref="P421:P425"/>
    <mergeCell ref="P426:P430"/>
    <mergeCell ref="P431:P434"/>
    <mergeCell ref="A420:P420"/>
    <mergeCell ref="G431:G434"/>
    <mergeCell ref="E426:E430"/>
    <mergeCell ref="F426:F430"/>
    <mergeCell ref="B421:B425"/>
    <mergeCell ref="C421:C425"/>
    <mergeCell ref="A431:A434"/>
    <mergeCell ref="P409:P411"/>
    <mergeCell ref="P412:P413"/>
    <mergeCell ref="P415:P417"/>
    <mergeCell ref="P395:P397"/>
    <mergeCell ref="P398:P401"/>
    <mergeCell ref="A405:P405"/>
    <mergeCell ref="C402:C403"/>
    <mergeCell ref="A402:A403"/>
    <mergeCell ref="B402:B403"/>
    <mergeCell ref="B398:B401"/>
    <mergeCell ref="P390:P391"/>
    <mergeCell ref="P392:P394"/>
    <mergeCell ref="P402:P403"/>
    <mergeCell ref="P378:P381"/>
    <mergeCell ref="P382:P389"/>
    <mergeCell ref="P369:P370"/>
    <mergeCell ref="P372:P374"/>
    <mergeCell ref="P362:P365"/>
    <mergeCell ref="P344:P347"/>
    <mergeCell ref="P348:P353"/>
    <mergeCell ref="P355:P361"/>
    <mergeCell ref="P336:P337"/>
    <mergeCell ref="P338:P339"/>
    <mergeCell ref="P340:P342"/>
    <mergeCell ref="P331:P335"/>
    <mergeCell ref="P319:P320"/>
    <mergeCell ref="P322:P326"/>
    <mergeCell ref="P298:P300"/>
    <mergeCell ref="P303:P305"/>
    <mergeCell ref="P310:P312"/>
    <mergeCell ref="P313:P318"/>
    <mergeCell ref="P280:P283"/>
    <mergeCell ref="P284:P286"/>
    <mergeCell ref="P287:P288"/>
    <mergeCell ref="P289:P296"/>
    <mergeCell ref="P274:P279"/>
    <mergeCell ref="P258:P261"/>
    <mergeCell ref="P262:P266"/>
    <mergeCell ref="P267:P269"/>
    <mergeCell ref="P248:P252"/>
    <mergeCell ref="P253:P255"/>
    <mergeCell ref="P256:P257"/>
    <mergeCell ref="P270:P273"/>
    <mergeCell ref="P233:P234"/>
    <mergeCell ref="P235:P238"/>
    <mergeCell ref="P239:P242"/>
    <mergeCell ref="P243:P247"/>
    <mergeCell ref="P217:P220"/>
    <mergeCell ref="P221:P222"/>
    <mergeCell ref="P223:P229"/>
    <mergeCell ref="P230:P232"/>
    <mergeCell ref="P199:P200"/>
    <mergeCell ref="P201:P206"/>
    <mergeCell ref="P207:P213"/>
    <mergeCell ref="P214:P216"/>
    <mergeCell ref="P188:P192"/>
    <mergeCell ref="P195:P198"/>
    <mergeCell ref="A194:P194"/>
    <mergeCell ref="G185:G187"/>
    <mergeCell ref="G188:G192"/>
    <mergeCell ref="G195:G198"/>
    <mergeCell ref="B188:B192"/>
    <mergeCell ref="D185:D187"/>
    <mergeCell ref="D188:D192"/>
    <mergeCell ref="B195:B198"/>
    <mergeCell ref="P177:P180"/>
    <mergeCell ref="P181:P182"/>
    <mergeCell ref="P183:P184"/>
    <mergeCell ref="P185:P187"/>
    <mergeCell ref="P167:P168"/>
    <mergeCell ref="P169:P172"/>
    <mergeCell ref="P173:P174"/>
    <mergeCell ref="P175:P176"/>
    <mergeCell ref="P154:P156"/>
    <mergeCell ref="P157:P159"/>
    <mergeCell ref="P160:P163"/>
    <mergeCell ref="P164:P166"/>
    <mergeCell ref="P133:P136"/>
    <mergeCell ref="P137:P142"/>
    <mergeCell ref="P143:P146"/>
    <mergeCell ref="P147:P153"/>
    <mergeCell ref="P122:P125"/>
    <mergeCell ref="P126:P127"/>
    <mergeCell ref="P128:P131"/>
    <mergeCell ref="P107:P110"/>
    <mergeCell ref="P114:P116"/>
    <mergeCell ref="P117:P119"/>
    <mergeCell ref="P120:P121"/>
    <mergeCell ref="P84:P87"/>
    <mergeCell ref="P88:P91"/>
    <mergeCell ref="P102:P104"/>
    <mergeCell ref="P105:P106"/>
    <mergeCell ref="P55:P62"/>
    <mergeCell ref="P63:P65"/>
    <mergeCell ref="P66:P68"/>
    <mergeCell ref="P81:P83"/>
    <mergeCell ref="P69:P72"/>
    <mergeCell ref="P74:P79"/>
    <mergeCell ref="P40:P44"/>
    <mergeCell ref="P45:P46"/>
    <mergeCell ref="P47:P50"/>
    <mergeCell ref="P52:P53"/>
    <mergeCell ref="P22:P25"/>
    <mergeCell ref="P29:P31"/>
    <mergeCell ref="P32:P36"/>
    <mergeCell ref="P37:P39"/>
    <mergeCell ref="G88:G91"/>
    <mergeCell ref="G84:G87"/>
    <mergeCell ref="F88:F91"/>
    <mergeCell ref="F81:F83"/>
    <mergeCell ref="F84:F87"/>
    <mergeCell ref="E81:E83"/>
    <mergeCell ref="E84:E87"/>
    <mergeCell ref="E88:E91"/>
    <mergeCell ref="D81:D83"/>
    <mergeCell ref="D84:D87"/>
    <mergeCell ref="D88:D91"/>
    <mergeCell ref="D126:D127"/>
    <mergeCell ref="D128:D131"/>
    <mergeCell ref="D173:D174"/>
    <mergeCell ref="C81:C83"/>
    <mergeCell ref="C84:C87"/>
    <mergeCell ref="D117:D119"/>
    <mergeCell ref="D120:D121"/>
    <mergeCell ref="D122:D125"/>
    <mergeCell ref="D157:D159"/>
    <mergeCell ref="C117:C119"/>
    <mergeCell ref="E199:E200"/>
    <mergeCell ref="E201:E206"/>
    <mergeCell ref="E270:E273"/>
    <mergeCell ref="D164:D166"/>
    <mergeCell ref="D175:D176"/>
    <mergeCell ref="D167:D168"/>
    <mergeCell ref="D169:D172"/>
    <mergeCell ref="E207:E213"/>
    <mergeCell ref="E230:E232"/>
    <mergeCell ref="E233:E234"/>
    <mergeCell ref="A466:A468"/>
    <mergeCell ref="A348:A353"/>
    <mergeCell ref="A409:A411"/>
    <mergeCell ref="A421:A425"/>
    <mergeCell ref="A398:A401"/>
    <mergeCell ref="A390:A391"/>
    <mergeCell ref="A372:A374"/>
    <mergeCell ref="A444:A446"/>
    <mergeCell ref="A447:A449"/>
    <mergeCell ref="C479:C482"/>
    <mergeCell ref="E479:E482"/>
    <mergeCell ref="A484:A485"/>
    <mergeCell ref="A487:A490"/>
    <mergeCell ref="C487:C490"/>
    <mergeCell ref="B484:B485"/>
    <mergeCell ref="B487:B490"/>
    <mergeCell ref="C484:C485"/>
    <mergeCell ref="D487:D490"/>
    <mergeCell ref="D479:D482"/>
    <mergeCell ref="A338:A339"/>
    <mergeCell ref="A344:A347"/>
    <mergeCell ref="B338:B339"/>
    <mergeCell ref="A479:A482"/>
    <mergeCell ref="B479:B482"/>
    <mergeCell ref="A469:A470"/>
    <mergeCell ref="A392:A394"/>
    <mergeCell ref="A382:A389"/>
    <mergeCell ref="A395:A397"/>
    <mergeCell ref="A378:A381"/>
    <mergeCell ref="E369:E370"/>
    <mergeCell ref="B344:B347"/>
    <mergeCell ref="B348:B353"/>
    <mergeCell ref="A340:A342"/>
    <mergeCell ref="C340:C342"/>
    <mergeCell ref="E344:E347"/>
    <mergeCell ref="B340:B342"/>
    <mergeCell ref="A362:A365"/>
    <mergeCell ref="A369:A370"/>
    <mergeCell ref="A355:A361"/>
    <mergeCell ref="C469:C470"/>
    <mergeCell ref="B289:B296"/>
    <mergeCell ref="F13:F14"/>
    <mergeCell ref="B469:B470"/>
    <mergeCell ref="E19:E21"/>
    <mergeCell ref="E17:E18"/>
    <mergeCell ref="C372:C374"/>
    <mergeCell ref="B378:B381"/>
    <mergeCell ref="E143:E146"/>
    <mergeCell ref="B287:B288"/>
    <mergeCell ref="A29:A31"/>
    <mergeCell ref="A19:A21"/>
    <mergeCell ref="I12:I14"/>
    <mergeCell ref="A16:P16"/>
    <mergeCell ref="B19:B21"/>
    <mergeCell ref="C19:C21"/>
    <mergeCell ref="P17:P18"/>
    <mergeCell ref="C29:C31"/>
    <mergeCell ref="E29:E31"/>
    <mergeCell ref="P19:P21"/>
    <mergeCell ref="A22:A25"/>
    <mergeCell ref="F412:F413"/>
    <mergeCell ref="F395:F397"/>
    <mergeCell ref="F392:F394"/>
    <mergeCell ref="B395:B397"/>
    <mergeCell ref="C392:C394"/>
    <mergeCell ref="B392:B394"/>
    <mergeCell ref="F169:F172"/>
    <mergeCell ref="F177:F180"/>
    <mergeCell ref="F173:F174"/>
    <mergeCell ref="C338:C339"/>
    <mergeCell ref="C344:C347"/>
    <mergeCell ref="E338:E339"/>
    <mergeCell ref="F331:F335"/>
    <mergeCell ref="D340:D342"/>
    <mergeCell ref="D344:D347"/>
    <mergeCell ref="E340:E342"/>
    <mergeCell ref="F355:F361"/>
    <mergeCell ref="E331:E335"/>
    <mergeCell ref="D331:D335"/>
    <mergeCell ref="F340:F342"/>
    <mergeCell ref="F338:F339"/>
    <mergeCell ref="F336:F337"/>
    <mergeCell ref="E336:E337"/>
    <mergeCell ref="F344:F347"/>
    <mergeCell ref="D336:D337"/>
    <mergeCell ref="D338:D339"/>
    <mergeCell ref="E390:E391"/>
    <mergeCell ref="E372:E374"/>
    <mergeCell ref="E392:E394"/>
    <mergeCell ref="C382:C389"/>
    <mergeCell ref="D372:D374"/>
    <mergeCell ref="D378:D381"/>
    <mergeCell ref="D382:D389"/>
    <mergeCell ref="D390:D391"/>
    <mergeCell ref="C390:C391"/>
    <mergeCell ref="D392:D394"/>
    <mergeCell ref="F460:F461"/>
    <mergeCell ref="F469:F470"/>
    <mergeCell ref="F471:F472"/>
    <mergeCell ref="E395:E397"/>
    <mergeCell ref="F421:F425"/>
    <mergeCell ref="F431:F434"/>
    <mergeCell ref="F451:F454"/>
    <mergeCell ref="E440:E443"/>
    <mergeCell ref="F415:F417"/>
    <mergeCell ref="E474:E477"/>
    <mergeCell ref="E469:E470"/>
    <mergeCell ref="E471:E472"/>
    <mergeCell ref="E421:E425"/>
    <mergeCell ref="E444:E446"/>
    <mergeCell ref="E455:E456"/>
    <mergeCell ref="E457:E459"/>
    <mergeCell ref="E460:E461"/>
    <mergeCell ref="E451:E454"/>
    <mergeCell ref="E447:E449"/>
    <mergeCell ref="F474:F477"/>
    <mergeCell ref="F466:F468"/>
    <mergeCell ref="F462:F465"/>
    <mergeCell ref="F435:F437"/>
    <mergeCell ref="F438:F439"/>
    <mergeCell ref="F440:F443"/>
    <mergeCell ref="F447:F449"/>
    <mergeCell ref="F444:F446"/>
    <mergeCell ref="F457:F459"/>
    <mergeCell ref="F455:F456"/>
    <mergeCell ref="B466:B468"/>
    <mergeCell ref="C466:C468"/>
    <mergeCell ref="E462:E465"/>
    <mergeCell ref="E466:E468"/>
    <mergeCell ref="D462:D465"/>
    <mergeCell ref="D466:D468"/>
    <mergeCell ref="G207:G213"/>
    <mergeCell ref="G221:G222"/>
    <mergeCell ref="G223:G229"/>
    <mergeCell ref="F221:F222"/>
    <mergeCell ref="F223:F229"/>
    <mergeCell ref="F217:F220"/>
    <mergeCell ref="G217:G220"/>
    <mergeCell ref="G214:G216"/>
    <mergeCell ref="F214:F216"/>
    <mergeCell ref="F207:F213"/>
    <mergeCell ref="G248:G252"/>
    <mergeCell ref="F248:F252"/>
    <mergeCell ref="G239:G242"/>
    <mergeCell ref="G230:G232"/>
    <mergeCell ref="G233:G234"/>
    <mergeCell ref="F239:F242"/>
    <mergeCell ref="G243:G247"/>
    <mergeCell ref="F230:F232"/>
    <mergeCell ref="F233:F234"/>
    <mergeCell ref="G235:G238"/>
    <mergeCell ref="A319:A320"/>
    <mergeCell ref="A287:A288"/>
    <mergeCell ref="E303:E305"/>
    <mergeCell ref="E310:E312"/>
    <mergeCell ref="A298:A300"/>
    <mergeCell ref="E289:E296"/>
    <mergeCell ref="A289:A296"/>
    <mergeCell ref="C298:C300"/>
    <mergeCell ref="D298:D300"/>
    <mergeCell ref="E298:E300"/>
    <mergeCell ref="A267:A269"/>
    <mergeCell ref="D270:D273"/>
    <mergeCell ref="D274:D279"/>
    <mergeCell ref="A270:A273"/>
    <mergeCell ref="A274:A279"/>
    <mergeCell ref="B267:B269"/>
    <mergeCell ref="B274:B279"/>
    <mergeCell ref="B133:B136"/>
    <mergeCell ref="A169:A172"/>
    <mergeCell ref="B390:B391"/>
    <mergeCell ref="B382:B389"/>
    <mergeCell ref="A173:A174"/>
    <mergeCell ref="A167:A168"/>
    <mergeCell ref="B319:B320"/>
    <mergeCell ref="A310:A312"/>
    <mergeCell ref="A303:A305"/>
    <mergeCell ref="B303:B305"/>
    <mergeCell ref="A114:A116"/>
    <mergeCell ref="A133:A136"/>
    <mergeCell ref="A164:A166"/>
    <mergeCell ref="A122:A125"/>
    <mergeCell ref="A126:A127"/>
    <mergeCell ref="A128:A131"/>
    <mergeCell ref="A143:A146"/>
    <mergeCell ref="A137:A142"/>
    <mergeCell ref="F262:F266"/>
    <mergeCell ref="F258:F261"/>
    <mergeCell ref="G319:G320"/>
    <mergeCell ref="F289:F296"/>
    <mergeCell ref="F287:F288"/>
    <mergeCell ref="F284:F286"/>
    <mergeCell ref="G284:G286"/>
    <mergeCell ref="G274:G279"/>
    <mergeCell ref="G270:G273"/>
    <mergeCell ref="F306:F309"/>
    <mergeCell ref="F256:F257"/>
    <mergeCell ref="F253:F255"/>
    <mergeCell ref="E256:E257"/>
    <mergeCell ref="E258:E261"/>
    <mergeCell ref="G322:G326"/>
    <mergeCell ref="G331:G335"/>
    <mergeCell ref="G336:G337"/>
    <mergeCell ref="G287:G288"/>
    <mergeCell ref="G303:G305"/>
    <mergeCell ref="G306:G309"/>
    <mergeCell ref="G310:G312"/>
    <mergeCell ref="G313:G318"/>
    <mergeCell ref="F348:F353"/>
    <mergeCell ref="F409:F411"/>
    <mergeCell ref="F398:F401"/>
    <mergeCell ref="F402:F403"/>
    <mergeCell ref="F372:F374"/>
    <mergeCell ref="F382:F389"/>
    <mergeCell ref="F362:F365"/>
    <mergeCell ref="F390:F391"/>
    <mergeCell ref="F369:F370"/>
    <mergeCell ref="F378:F381"/>
    <mergeCell ref="E348:E353"/>
    <mergeCell ref="E355:E361"/>
    <mergeCell ref="F298:F300"/>
    <mergeCell ref="A280:A283"/>
    <mergeCell ref="A284:A286"/>
    <mergeCell ref="B306:B309"/>
    <mergeCell ref="A306:A309"/>
    <mergeCell ref="A302:P302"/>
    <mergeCell ref="P306:P309"/>
    <mergeCell ref="C306:C309"/>
    <mergeCell ref="F303:F305"/>
    <mergeCell ref="C303:C305"/>
    <mergeCell ref="B331:B335"/>
    <mergeCell ref="A331:A335"/>
    <mergeCell ref="B313:B318"/>
    <mergeCell ref="F322:F326"/>
    <mergeCell ref="D310:D312"/>
    <mergeCell ref="D313:D318"/>
    <mergeCell ref="D319:D320"/>
    <mergeCell ref="D322:D326"/>
    <mergeCell ref="A336:A337"/>
    <mergeCell ref="B336:B337"/>
    <mergeCell ref="A256:A257"/>
    <mergeCell ref="A258:A261"/>
    <mergeCell ref="B258:B261"/>
    <mergeCell ref="A322:A326"/>
    <mergeCell ref="A262:A266"/>
    <mergeCell ref="B256:B257"/>
    <mergeCell ref="B298:B300"/>
    <mergeCell ref="A313:A318"/>
    <mergeCell ref="B248:B252"/>
    <mergeCell ref="C248:C252"/>
    <mergeCell ref="A253:A255"/>
    <mergeCell ref="A248:A252"/>
    <mergeCell ref="B253:B255"/>
    <mergeCell ref="A217:A220"/>
    <mergeCell ref="A214:A216"/>
    <mergeCell ref="A230:A232"/>
    <mergeCell ref="A243:A247"/>
    <mergeCell ref="A239:A242"/>
    <mergeCell ref="A221:A222"/>
    <mergeCell ref="A233:A234"/>
    <mergeCell ref="A235:A238"/>
    <mergeCell ref="A223:A229"/>
    <mergeCell ref="B243:B247"/>
    <mergeCell ref="B214:B216"/>
    <mergeCell ref="C214:C216"/>
    <mergeCell ref="C233:C234"/>
    <mergeCell ref="B239:B242"/>
    <mergeCell ref="B217:B220"/>
    <mergeCell ref="B223:B229"/>
    <mergeCell ref="B221:B222"/>
    <mergeCell ref="B230:B232"/>
    <mergeCell ref="B233:B234"/>
    <mergeCell ref="C185:C187"/>
    <mergeCell ref="C223:C229"/>
    <mergeCell ref="C217:C220"/>
    <mergeCell ref="C201:C206"/>
    <mergeCell ref="C221:C222"/>
    <mergeCell ref="C207:C213"/>
    <mergeCell ref="C199:C200"/>
    <mergeCell ref="C183:C184"/>
    <mergeCell ref="C181:C182"/>
    <mergeCell ref="B117:B119"/>
    <mergeCell ref="B164:B166"/>
    <mergeCell ref="C122:C125"/>
    <mergeCell ref="C137:C142"/>
    <mergeCell ref="C143:C146"/>
    <mergeCell ref="B126:B127"/>
    <mergeCell ref="C120:C121"/>
    <mergeCell ref="B128:B131"/>
    <mergeCell ref="B122:B125"/>
    <mergeCell ref="C128:C131"/>
    <mergeCell ref="B169:B172"/>
    <mergeCell ref="A160:A163"/>
    <mergeCell ref="B137:B142"/>
    <mergeCell ref="B147:B153"/>
    <mergeCell ref="B157:B159"/>
    <mergeCell ref="B143:B146"/>
    <mergeCell ref="A157:A159"/>
    <mergeCell ref="B160:B163"/>
    <mergeCell ref="B167:B168"/>
    <mergeCell ref="A147:A153"/>
    <mergeCell ref="A105:A106"/>
    <mergeCell ref="A117:A119"/>
    <mergeCell ref="A154:A156"/>
    <mergeCell ref="B154:B156"/>
    <mergeCell ref="A120:A121"/>
    <mergeCell ref="B120:B121"/>
    <mergeCell ref="B105:B106"/>
    <mergeCell ref="B114:B116"/>
    <mergeCell ref="B107:B110"/>
    <mergeCell ref="A107:A110"/>
    <mergeCell ref="A32:A36"/>
    <mergeCell ref="B32:B36"/>
    <mergeCell ref="B102:B104"/>
    <mergeCell ref="A94:A99"/>
    <mergeCell ref="B88:B91"/>
    <mergeCell ref="A84:A87"/>
    <mergeCell ref="B84:B87"/>
    <mergeCell ref="A37:A39"/>
    <mergeCell ref="B37:B39"/>
    <mergeCell ref="A52:A53"/>
    <mergeCell ref="B29:B31"/>
    <mergeCell ref="E22:E25"/>
    <mergeCell ref="B22:B25"/>
    <mergeCell ref="C22:C25"/>
    <mergeCell ref="D22:D25"/>
    <mergeCell ref="D29:D31"/>
    <mergeCell ref="C37:C39"/>
    <mergeCell ref="A47:A50"/>
    <mergeCell ref="B47:B50"/>
    <mergeCell ref="A40:A44"/>
    <mergeCell ref="B40:B44"/>
    <mergeCell ref="A45:A46"/>
    <mergeCell ref="B45:B46"/>
    <mergeCell ref="C40:C44"/>
    <mergeCell ref="C63:C65"/>
    <mergeCell ref="C32:C36"/>
    <mergeCell ref="C47:C50"/>
    <mergeCell ref="C52:C53"/>
    <mergeCell ref="C114:C116"/>
    <mergeCell ref="C69:C72"/>
    <mergeCell ref="C66:C68"/>
    <mergeCell ref="C94:C99"/>
    <mergeCell ref="C88:C91"/>
    <mergeCell ref="C74:C79"/>
    <mergeCell ref="B52:B53"/>
    <mergeCell ref="A55:A62"/>
    <mergeCell ref="B183:B184"/>
    <mergeCell ref="A181:A182"/>
    <mergeCell ref="B181:B182"/>
    <mergeCell ref="A175:A176"/>
    <mergeCell ref="A177:A180"/>
    <mergeCell ref="A102:A104"/>
    <mergeCell ref="A88:A91"/>
    <mergeCell ref="A74:A79"/>
    <mergeCell ref="A81:A83"/>
    <mergeCell ref="B55:B62"/>
    <mergeCell ref="A63:A65"/>
    <mergeCell ref="B63:B65"/>
    <mergeCell ref="A66:A68"/>
    <mergeCell ref="B66:B68"/>
    <mergeCell ref="A69:A72"/>
    <mergeCell ref="B81:B83"/>
    <mergeCell ref="B74:B79"/>
    <mergeCell ref="B175:B176"/>
    <mergeCell ref="B177:B180"/>
    <mergeCell ref="C45:C46"/>
    <mergeCell ref="C55:C62"/>
    <mergeCell ref="C105:C106"/>
    <mergeCell ref="C107:C110"/>
    <mergeCell ref="C102:C104"/>
    <mergeCell ref="C175:C176"/>
    <mergeCell ref="C126:C127"/>
    <mergeCell ref="C173:C174"/>
    <mergeCell ref="A188:A192"/>
    <mergeCell ref="A185:A187"/>
    <mergeCell ref="A199:A200"/>
    <mergeCell ref="A183:A184"/>
    <mergeCell ref="A195:A198"/>
    <mergeCell ref="A207:A213"/>
    <mergeCell ref="B199:B200"/>
    <mergeCell ref="A201:A206"/>
    <mergeCell ref="B201:B206"/>
    <mergeCell ref="B207:B213"/>
    <mergeCell ref="B235:B238"/>
    <mergeCell ref="C313:C318"/>
    <mergeCell ref="C319:C320"/>
    <mergeCell ref="C322:C326"/>
    <mergeCell ref="B310:B312"/>
    <mergeCell ref="B270:B273"/>
    <mergeCell ref="C239:C242"/>
    <mergeCell ref="C243:C247"/>
    <mergeCell ref="C270:C273"/>
    <mergeCell ref="C258:C261"/>
    <mergeCell ref="B262:B266"/>
    <mergeCell ref="C262:C266"/>
    <mergeCell ref="B372:B374"/>
    <mergeCell ref="B362:B365"/>
    <mergeCell ref="B369:B370"/>
    <mergeCell ref="B355:B361"/>
    <mergeCell ref="C355:C361"/>
    <mergeCell ref="B280:B283"/>
    <mergeCell ref="B284:B286"/>
    <mergeCell ref="B322:B326"/>
    <mergeCell ref="B409:B411"/>
    <mergeCell ref="B415:B417"/>
    <mergeCell ref="A412:A413"/>
    <mergeCell ref="B412:B413"/>
    <mergeCell ref="A415:A417"/>
    <mergeCell ref="B431:B434"/>
    <mergeCell ref="C431:C434"/>
    <mergeCell ref="A426:A430"/>
    <mergeCell ref="B426:B430"/>
    <mergeCell ref="C426:C430"/>
    <mergeCell ref="B438:B439"/>
    <mergeCell ref="A438:A439"/>
    <mergeCell ref="C438:C439"/>
    <mergeCell ref="B435:B437"/>
    <mergeCell ref="A435:A437"/>
    <mergeCell ref="C435:C437"/>
    <mergeCell ref="B444:B446"/>
    <mergeCell ref="C444:C446"/>
    <mergeCell ref="A440:A443"/>
    <mergeCell ref="B440:B443"/>
    <mergeCell ref="C440:C443"/>
    <mergeCell ref="B447:B449"/>
    <mergeCell ref="C447:C449"/>
    <mergeCell ref="B455:B456"/>
    <mergeCell ref="A455:A456"/>
    <mergeCell ref="C455:C456"/>
    <mergeCell ref="B451:B454"/>
    <mergeCell ref="A451:A454"/>
    <mergeCell ref="C451:C454"/>
    <mergeCell ref="B457:B459"/>
    <mergeCell ref="C457:C459"/>
    <mergeCell ref="A457:A459"/>
    <mergeCell ref="A462:A465"/>
    <mergeCell ref="B462:B465"/>
    <mergeCell ref="C462:C465"/>
    <mergeCell ref="B460:B461"/>
    <mergeCell ref="C460:C461"/>
    <mergeCell ref="A460:A461"/>
    <mergeCell ref="A471:A472"/>
    <mergeCell ref="B471:B472"/>
    <mergeCell ref="C471:C472"/>
    <mergeCell ref="A474:A477"/>
    <mergeCell ref="B474:B477"/>
    <mergeCell ref="C474:C477"/>
    <mergeCell ref="C398:C401"/>
    <mergeCell ref="C369:C370"/>
    <mergeCell ref="C348:C353"/>
    <mergeCell ref="C362:C365"/>
    <mergeCell ref="C256:C257"/>
    <mergeCell ref="C253:C255"/>
    <mergeCell ref="C331:C335"/>
    <mergeCell ref="C336:C337"/>
    <mergeCell ref="C284:C286"/>
    <mergeCell ref="C280:C283"/>
    <mergeCell ref="C287:C288"/>
    <mergeCell ref="C415:C417"/>
    <mergeCell ref="C310:C312"/>
    <mergeCell ref="E313:E318"/>
    <mergeCell ref="E319:E320"/>
    <mergeCell ref="E402:E403"/>
    <mergeCell ref="E382:E389"/>
    <mergeCell ref="E378:E381"/>
    <mergeCell ref="E362:E365"/>
    <mergeCell ref="C378:C381"/>
    <mergeCell ref="E409:E411"/>
    <mergeCell ref="C412:C413"/>
    <mergeCell ref="C395:C397"/>
    <mergeCell ref="C409:C411"/>
    <mergeCell ref="E438:E439"/>
    <mergeCell ref="E435:E437"/>
    <mergeCell ref="E431:E434"/>
    <mergeCell ref="E415:E417"/>
    <mergeCell ref="E398:E401"/>
    <mergeCell ref="E412:E413"/>
    <mergeCell ref="D395:D397"/>
    <mergeCell ref="E120:E121"/>
    <mergeCell ref="E169:E172"/>
    <mergeCell ref="E157:E159"/>
    <mergeCell ref="E160:E163"/>
    <mergeCell ref="E164:E166"/>
    <mergeCell ref="E122:E125"/>
    <mergeCell ref="E195:E198"/>
    <mergeCell ref="E147:E153"/>
    <mergeCell ref="E126:E127"/>
    <mergeCell ref="E284:E286"/>
    <mergeCell ref="E181:E182"/>
    <mergeCell ref="E175:E176"/>
    <mergeCell ref="E177:E180"/>
    <mergeCell ref="E214:E216"/>
    <mergeCell ref="E221:E222"/>
    <mergeCell ref="E217:E220"/>
    <mergeCell ref="E287:E288"/>
    <mergeCell ref="E274:E279"/>
    <mergeCell ref="E223:E229"/>
    <mergeCell ref="E235:E238"/>
    <mergeCell ref="E248:E252"/>
    <mergeCell ref="E239:E242"/>
    <mergeCell ref="E280:E283"/>
    <mergeCell ref="E267:E269"/>
    <mergeCell ref="E253:E255"/>
    <mergeCell ref="E114:E116"/>
    <mergeCell ref="E154:E156"/>
    <mergeCell ref="E322:E326"/>
    <mergeCell ref="E185:E187"/>
    <mergeCell ref="E188:E192"/>
    <mergeCell ref="E306:E309"/>
    <mergeCell ref="E262:E266"/>
    <mergeCell ref="E137:E142"/>
    <mergeCell ref="E167:E168"/>
    <mergeCell ref="E133:E136"/>
    <mergeCell ref="E74:E79"/>
    <mergeCell ref="F74:F79"/>
    <mergeCell ref="E69:E72"/>
    <mergeCell ref="F69:F72"/>
    <mergeCell ref="E47:E50"/>
    <mergeCell ref="F66:F68"/>
    <mergeCell ref="E55:E62"/>
    <mergeCell ref="E52:E53"/>
    <mergeCell ref="F52:F53"/>
    <mergeCell ref="E63:E65"/>
    <mergeCell ref="E66:E68"/>
    <mergeCell ref="F47:F50"/>
    <mergeCell ref="F63:F65"/>
    <mergeCell ref="F55:F62"/>
    <mergeCell ref="C177:C180"/>
    <mergeCell ref="C160:C163"/>
    <mergeCell ref="C147:C153"/>
    <mergeCell ref="C154:C156"/>
    <mergeCell ref="C157:C159"/>
    <mergeCell ref="C169:C172"/>
    <mergeCell ref="C164:C166"/>
    <mergeCell ref="C167:C168"/>
    <mergeCell ref="F102:F104"/>
    <mergeCell ref="F94:F99"/>
    <mergeCell ref="F122:F125"/>
    <mergeCell ref="F120:F121"/>
    <mergeCell ref="F117:F119"/>
    <mergeCell ref="F114:F116"/>
    <mergeCell ref="F105:F106"/>
    <mergeCell ref="F107:F110"/>
    <mergeCell ref="F126:F127"/>
    <mergeCell ref="B94:B99"/>
    <mergeCell ref="P94:P99"/>
    <mergeCell ref="H94:H99"/>
    <mergeCell ref="E102:E104"/>
    <mergeCell ref="G107:G110"/>
    <mergeCell ref="G102:G104"/>
    <mergeCell ref="G105:G106"/>
    <mergeCell ref="E105:E106"/>
    <mergeCell ref="E107:E110"/>
    <mergeCell ref="F147:F153"/>
    <mergeCell ref="E173:E174"/>
    <mergeCell ref="F157:F159"/>
    <mergeCell ref="F167:F168"/>
    <mergeCell ref="F154:F156"/>
    <mergeCell ref="F175:F176"/>
    <mergeCell ref="E117:E119"/>
    <mergeCell ref="F128:F131"/>
    <mergeCell ref="F195:F198"/>
    <mergeCell ref="F133:F136"/>
    <mergeCell ref="F160:F163"/>
    <mergeCell ref="F143:F146"/>
    <mergeCell ref="F164:F166"/>
    <mergeCell ref="F137:F142"/>
    <mergeCell ref="E128:E131"/>
    <mergeCell ref="F199:F200"/>
    <mergeCell ref="F267:F269"/>
    <mergeCell ref="F310:F312"/>
    <mergeCell ref="F319:F320"/>
    <mergeCell ref="F313:F318"/>
    <mergeCell ref="F270:F273"/>
    <mergeCell ref="F274:F279"/>
    <mergeCell ref="F280:F283"/>
    <mergeCell ref="F243:F247"/>
    <mergeCell ref="F201:F206"/>
    <mergeCell ref="C230:C232"/>
    <mergeCell ref="C289:C296"/>
    <mergeCell ref="E243:E247"/>
    <mergeCell ref="C235:C238"/>
    <mergeCell ref="C267:C269"/>
    <mergeCell ref="C274:C279"/>
    <mergeCell ref="D239:D242"/>
    <mergeCell ref="D243:D247"/>
    <mergeCell ref="D248:D252"/>
    <mergeCell ref="D253:D255"/>
    <mergeCell ref="F484:F485"/>
    <mergeCell ref="F479:F482"/>
    <mergeCell ref="F487:F490"/>
    <mergeCell ref="E487:E490"/>
    <mergeCell ref="E484:E485"/>
    <mergeCell ref="D280:D283"/>
    <mergeCell ref="D303:D305"/>
    <mergeCell ref="D306:D309"/>
    <mergeCell ref="D284:D286"/>
    <mergeCell ref="D287:D288"/>
    <mergeCell ref="D289:D296"/>
    <mergeCell ref="H19:H21"/>
    <mergeCell ref="C12:C14"/>
    <mergeCell ref="B12:B14"/>
    <mergeCell ref="A12:A14"/>
    <mergeCell ref="E12:G12"/>
    <mergeCell ref="E13:E14"/>
    <mergeCell ref="G13:G14"/>
    <mergeCell ref="G17:G18"/>
    <mergeCell ref="H17:H18"/>
    <mergeCell ref="A17:A18"/>
    <mergeCell ref="B17:B18"/>
    <mergeCell ref="C17:C18"/>
    <mergeCell ref="F17:F18"/>
    <mergeCell ref="F235:F238"/>
    <mergeCell ref="C195:C198"/>
    <mergeCell ref="B185:B187"/>
    <mergeCell ref="C133:C136"/>
    <mergeCell ref="B69:B72"/>
    <mergeCell ref="C188:C192"/>
    <mergeCell ref="B173:B174"/>
    <mergeCell ref="F185:F187"/>
    <mergeCell ref="F188:F192"/>
    <mergeCell ref="E183:E184"/>
    <mergeCell ref="F181:F182"/>
    <mergeCell ref="F183:F184"/>
    <mergeCell ref="G22:G25"/>
    <mergeCell ref="G19:G21"/>
    <mergeCell ref="D19:D21"/>
    <mergeCell ref="D17:D18"/>
    <mergeCell ref="F22:F25"/>
    <mergeCell ref="F19:F21"/>
    <mergeCell ref="G29:G31"/>
    <mergeCell ref="F32:F36"/>
    <mergeCell ref="F29:F31"/>
    <mergeCell ref="G47:G50"/>
    <mergeCell ref="F37:F39"/>
    <mergeCell ref="F40:F44"/>
    <mergeCell ref="G52:G53"/>
    <mergeCell ref="E32:E36"/>
    <mergeCell ref="G37:G39"/>
    <mergeCell ref="G40:G44"/>
    <mergeCell ref="G45:G46"/>
    <mergeCell ref="G32:G36"/>
    <mergeCell ref="E40:E44"/>
    <mergeCell ref="E45:E46"/>
    <mergeCell ref="F45:F46"/>
    <mergeCell ref="E37:E39"/>
    <mergeCell ref="G74:G79"/>
    <mergeCell ref="G69:G72"/>
    <mergeCell ref="G55:G62"/>
    <mergeCell ref="G63:G65"/>
    <mergeCell ref="G66:G68"/>
    <mergeCell ref="G114:G116"/>
    <mergeCell ref="G117:G119"/>
    <mergeCell ref="G128:G131"/>
    <mergeCell ref="G81:G83"/>
    <mergeCell ref="G120:G121"/>
    <mergeCell ref="G122:G125"/>
    <mergeCell ref="G126:G127"/>
    <mergeCell ref="G94:G99"/>
    <mergeCell ref="A101:P101"/>
    <mergeCell ref="E94:E99"/>
    <mergeCell ref="G133:G136"/>
    <mergeCell ref="G137:G142"/>
    <mergeCell ref="G143:G146"/>
    <mergeCell ref="G147:G153"/>
    <mergeCell ref="G154:G156"/>
    <mergeCell ref="G157:G159"/>
    <mergeCell ref="G160:G163"/>
    <mergeCell ref="G173:G174"/>
    <mergeCell ref="G164:G166"/>
    <mergeCell ref="G167:G168"/>
    <mergeCell ref="G169:G172"/>
    <mergeCell ref="G175:G176"/>
    <mergeCell ref="G177:G180"/>
    <mergeCell ref="G181:G182"/>
    <mergeCell ref="G183:G184"/>
    <mergeCell ref="G199:G200"/>
    <mergeCell ref="G201:G206"/>
    <mergeCell ref="G298:G300"/>
    <mergeCell ref="G258:G261"/>
    <mergeCell ref="G262:G266"/>
    <mergeCell ref="G267:G269"/>
    <mergeCell ref="G253:G255"/>
    <mergeCell ref="G256:G257"/>
    <mergeCell ref="G289:G296"/>
    <mergeCell ref="G280:G283"/>
    <mergeCell ref="G338:G339"/>
    <mergeCell ref="G340:G342"/>
    <mergeCell ref="G344:G347"/>
    <mergeCell ref="G348:G353"/>
    <mergeCell ref="G362:G365"/>
    <mergeCell ref="G355:G361"/>
    <mergeCell ref="G369:G370"/>
    <mergeCell ref="G372:G374"/>
    <mergeCell ref="G378:G381"/>
    <mergeCell ref="G382:G389"/>
    <mergeCell ref="G390:G391"/>
    <mergeCell ref="G392:G394"/>
    <mergeCell ref="G395:G397"/>
    <mergeCell ref="G398:G401"/>
    <mergeCell ref="G402:G403"/>
    <mergeCell ref="G409:G411"/>
    <mergeCell ref="G412:G413"/>
    <mergeCell ref="G415:G417"/>
    <mergeCell ref="G435:G437"/>
    <mergeCell ref="G438:G439"/>
    <mergeCell ref="G440:G443"/>
    <mergeCell ref="G421:G425"/>
    <mergeCell ref="G426:G430"/>
    <mergeCell ref="G479:G482"/>
    <mergeCell ref="G460:G461"/>
    <mergeCell ref="G466:G468"/>
    <mergeCell ref="G469:G470"/>
    <mergeCell ref="G462:G465"/>
    <mergeCell ref="G474:G477"/>
    <mergeCell ref="G471:G472"/>
    <mergeCell ref="G484:G485"/>
    <mergeCell ref="G487:G490"/>
    <mergeCell ref="D32:D36"/>
    <mergeCell ref="D37:D39"/>
    <mergeCell ref="G457:G459"/>
    <mergeCell ref="G444:G446"/>
    <mergeCell ref="G447:G449"/>
    <mergeCell ref="G451:G454"/>
    <mergeCell ref="G455:G456"/>
    <mergeCell ref="D52:D53"/>
    <mergeCell ref="D55:D62"/>
    <mergeCell ref="D63:D65"/>
    <mergeCell ref="D40:D44"/>
    <mergeCell ref="D45:D46"/>
    <mergeCell ref="D47:D50"/>
    <mergeCell ref="D66:D68"/>
    <mergeCell ref="D69:D72"/>
    <mergeCell ref="D74:D79"/>
    <mergeCell ref="D195:D198"/>
    <mergeCell ref="D183:D184"/>
    <mergeCell ref="D114:D116"/>
    <mergeCell ref="D177:D180"/>
    <mergeCell ref="D181:D182"/>
    <mergeCell ref="D133:D136"/>
    <mergeCell ref="D137:D142"/>
    <mergeCell ref="D199:D200"/>
    <mergeCell ref="D201:D206"/>
    <mergeCell ref="D94:D99"/>
    <mergeCell ref="D102:D104"/>
    <mergeCell ref="D105:D106"/>
    <mergeCell ref="D107:D110"/>
    <mergeCell ref="D143:D146"/>
    <mergeCell ref="D147:D153"/>
    <mergeCell ref="D154:D156"/>
    <mergeCell ref="D160:D163"/>
    <mergeCell ref="D207:D213"/>
    <mergeCell ref="D214:D216"/>
    <mergeCell ref="D217:D220"/>
    <mergeCell ref="D221:D222"/>
    <mergeCell ref="D223:D229"/>
    <mergeCell ref="D230:D232"/>
    <mergeCell ref="D233:D234"/>
    <mergeCell ref="D235:D238"/>
    <mergeCell ref="D256:D257"/>
    <mergeCell ref="D258:D261"/>
    <mergeCell ref="D262:D266"/>
    <mergeCell ref="D267:D269"/>
    <mergeCell ref="D348:D353"/>
    <mergeCell ref="D355:D361"/>
    <mergeCell ref="D362:D365"/>
    <mergeCell ref="D369:D370"/>
    <mergeCell ref="D398:D401"/>
    <mergeCell ref="D402:D403"/>
    <mergeCell ref="D409:D411"/>
    <mergeCell ref="D412:D413"/>
    <mergeCell ref="D415:D417"/>
    <mergeCell ref="D421:D425"/>
    <mergeCell ref="D426:D430"/>
    <mergeCell ref="D431:D434"/>
    <mergeCell ref="D435:D437"/>
    <mergeCell ref="D438:D439"/>
    <mergeCell ref="D440:D443"/>
    <mergeCell ref="D444:D446"/>
    <mergeCell ref="D447:D449"/>
    <mergeCell ref="D451:D454"/>
    <mergeCell ref="H22:H25"/>
    <mergeCell ref="D484:D485"/>
    <mergeCell ref="D469:D470"/>
    <mergeCell ref="D471:D472"/>
    <mergeCell ref="D474:D477"/>
    <mergeCell ref="D455:D456"/>
    <mergeCell ref="D457:D459"/>
    <mergeCell ref="D460:D461"/>
    <mergeCell ref="H45:H46"/>
    <mergeCell ref="H55:H62"/>
    <mergeCell ref="H63:H65"/>
    <mergeCell ref="H12:H14"/>
    <mergeCell ref="H47:H50"/>
    <mergeCell ref="H52:H53"/>
    <mergeCell ref="H29:H31"/>
    <mergeCell ref="H32:H36"/>
    <mergeCell ref="H37:H39"/>
    <mergeCell ref="H40:H44"/>
    <mergeCell ref="H66:H68"/>
    <mergeCell ref="H69:H72"/>
    <mergeCell ref="H84:H87"/>
    <mergeCell ref="H88:H91"/>
    <mergeCell ref="H74:H79"/>
    <mergeCell ref="H81:H83"/>
    <mergeCell ref="H114:H116"/>
    <mergeCell ref="H117:H119"/>
    <mergeCell ref="H102:H104"/>
    <mergeCell ref="H105:H106"/>
    <mergeCell ref="H107:H110"/>
    <mergeCell ref="H120:H121"/>
    <mergeCell ref="H122:H125"/>
    <mergeCell ref="H126:H127"/>
    <mergeCell ref="H128:H131"/>
    <mergeCell ref="H133:H136"/>
    <mergeCell ref="H137:H142"/>
    <mergeCell ref="H143:H146"/>
    <mergeCell ref="H147:H153"/>
    <mergeCell ref="H154:H156"/>
    <mergeCell ref="H157:H159"/>
    <mergeCell ref="H160:H163"/>
    <mergeCell ref="H164:H166"/>
    <mergeCell ref="H167:H168"/>
    <mergeCell ref="H169:H172"/>
    <mergeCell ref="H173:H174"/>
    <mergeCell ref="H175:H176"/>
    <mergeCell ref="H177:H180"/>
    <mergeCell ref="H181:H182"/>
    <mergeCell ref="H183:H184"/>
    <mergeCell ref="H185:H187"/>
    <mergeCell ref="H188:H192"/>
    <mergeCell ref="H195:H198"/>
    <mergeCell ref="H199:H200"/>
    <mergeCell ref="H201:H206"/>
    <mergeCell ref="H207:H213"/>
    <mergeCell ref="H214:H216"/>
    <mergeCell ref="H217:H220"/>
    <mergeCell ref="H221:H222"/>
    <mergeCell ref="H239:H242"/>
    <mergeCell ref="H243:H247"/>
    <mergeCell ref="H248:H252"/>
    <mergeCell ref="H223:H229"/>
    <mergeCell ref="H230:H232"/>
    <mergeCell ref="H233:H234"/>
    <mergeCell ref="H235:H238"/>
    <mergeCell ref="H267:H269"/>
    <mergeCell ref="H270:H273"/>
    <mergeCell ref="H289:H296"/>
    <mergeCell ref="H253:H255"/>
    <mergeCell ref="H256:H257"/>
    <mergeCell ref="H258:H261"/>
    <mergeCell ref="H262:H266"/>
    <mergeCell ref="H298:H300"/>
    <mergeCell ref="H274:H279"/>
    <mergeCell ref="H280:H283"/>
    <mergeCell ref="H284:H286"/>
    <mergeCell ref="H287:H288"/>
    <mergeCell ref="H303:H305"/>
    <mergeCell ref="H306:H309"/>
    <mergeCell ref="H310:H312"/>
    <mergeCell ref="H313:H318"/>
    <mergeCell ref="H319:H320"/>
    <mergeCell ref="H322:H326"/>
    <mergeCell ref="H331:H335"/>
    <mergeCell ref="H336:H337"/>
    <mergeCell ref="H338:H339"/>
    <mergeCell ref="H340:H342"/>
    <mergeCell ref="H344:H347"/>
    <mergeCell ref="H348:H353"/>
    <mergeCell ref="H355:H361"/>
    <mergeCell ref="H362:H365"/>
    <mergeCell ref="H369:H370"/>
    <mergeCell ref="H372:H374"/>
    <mergeCell ref="H378:H381"/>
    <mergeCell ref="H382:H389"/>
    <mergeCell ref="H390:H391"/>
    <mergeCell ref="H392:H394"/>
    <mergeCell ref="H395:H397"/>
    <mergeCell ref="H398:H401"/>
    <mergeCell ref="H402:H403"/>
    <mergeCell ref="H409:H411"/>
    <mergeCell ref="H412:H413"/>
    <mergeCell ref="H415:H417"/>
    <mergeCell ref="H421:H425"/>
    <mergeCell ref="H426:H430"/>
    <mergeCell ref="H431:H434"/>
    <mergeCell ref="H435:H437"/>
    <mergeCell ref="H438:H439"/>
    <mergeCell ref="H440:H443"/>
    <mergeCell ref="H466:H468"/>
    <mergeCell ref="H444:H446"/>
    <mergeCell ref="H447:H449"/>
    <mergeCell ref="H451:H454"/>
    <mergeCell ref="H455:H456"/>
    <mergeCell ref="K12:L13"/>
    <mergeCell ref="H487:H490"/>
    <mergeCell ref="H479:H482"/>
    <mergeCell ref="H484:H485"/>
    <mergeCell ref="H469:H470"/>
    <mergeCell ref="H471:H472"/>
    <mergeCell ref="H474:H477"/>
    <mergeCell ref="H457:H459"/>
    <mergeCell ref="H460:H461"/>
    <mergeCell ref="H462:H465"/>
    <mergeCell ref="A501:P501"/>
    <mergeCell ref="A497:P497"/>
    <mergeCell ref="I3:O3"/>
    <mergeCell ref="I4:O4"/>
    <mergeCell ref="I5:O5"/>
    <mergeCell ref="D12:D14"/>
    <mergeCell ref="A9:P11"/>
    <mergeCell ref="P12:P14"/>
    <mergeCell ref="M12:N13"/>
    <mergeCell ref="O12:O14"/>
  </mergeCells>
  <printOptions/>
  <pageMargins left="0.54" right="0" top="0.14" bottom="0" header="0.14" footer="0.16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Гайфеева  Р.Р</dc:creator>
  <cp:keywords/>
  <dc:description/>
  <cp:lastModifiedBy>peo_6</cp:lastModifiedBy>
  <cp:lastPrinted>2012-03-13T10:30:46Z</cp:lastPrinted>
  <dcterms:created xsi:type="dcterms:W3CDTF">2011-02-07T09:06:15Z</dcterms:created>
  <dcterms:modified xsi:type="dcterms:W3CDTF">2012-05-17T13:32:55Z</dcterms:modified>
  <cp:category/>
  <cp:version/>
  <cp:contentType/>
  <cp:contentStatus/>
</cp:coreProperties>
</file>